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harts/chart99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charts/chart100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charts/chart101.xml" ContentType="application/vnd.openxmlformats-officedocument.drawingml.chart+xml"/>
  <Override PartName="/xl/charts/style101.xml" ContentType="application/vnd.ms-office.chartstyle+xml"/>
  <Override PartName="/xl/charts/colors101.xml" ContentType="application/vnd.ms-office.chartcolorstyle+xml"/>
  <Override PartName="/xl/charts/chart102.xml" ContentType="application/vnd.openxmlformats-officedocument.drawingml.chart+xml"/>
  <Override PartName="/xl/charts/style102.xml" ContentType="application/vnd.ms-office.chartstyle+xml"/>
  <Override PartName="/xl/charts/colors102.xml" ContentType="application/vnd.ms-office.chartcolorstyle+xml"/>
  <Override PartName="/xl/charts/chart103.xml" ContentType="application/vnd.openxmlformats-officedocument.drawingml.chart+xml"/>
  <Override PartName="/xl/charts/style103.xml" ContentType="application/vnd.ms-office.chartstyle+xml"/>
  <Override PartName="/xl/charts/colors103.xml" ContentType="application/vnd.ms-office.chartcolorstyle+xml"/>
  <Override PartName="/xl/charts/chart104.xml" ContentType="application/vnd.openxmlformats-officedocument.drawingml.chart+xml"/>
  <Override PartName="/xl/charts/style104.xml" ContentType="application/vnd.ms-office.chartstyle+xml"/>
  <Override PartName="/xl/charts/colors104.xml" ContentType="application/vnd.ms-office.chartcolorstyle+xml"/>
  <Override PartName="/xl/charts/chart105.xml" ContentType="application/vnd.openxmlformats-officedocument.drawingml.chart+xml"/>
  <Override PartName="/xl/charts/style105.xml" ContentType="application/vnd.ms-office.chartstyle+xml"/>
  <Override PartName="/xl/charts/colors105.xml" ContentType="application/vnd.ms-office.chartcolorstyle+xml"/>
  <Override PartName="/xl/charts/chart106.xml" ContentType="application/vnd.openxmlformats-officedocument.drawingml.chart+xml"/>
  <Override PartName="/xl/charts/style106.xml" ContentType="application/vnd.ms-office.chartstyle+xml"/>
  <Override PartName="/xl/charts/colors106.xml" ContentType="application/vnd.ms-office.chartcolorstyle+xml"/>
  <Override PartName="/xl/charts/chart107.xml" ContentType="application/vnd.openxmlformats-officedocument.drawingml.chart+xml"/>
  <Override PartName="/xl/charts/style107.xml" ContentType="application/vnd.ms-office.chartstyle+xml"/>
  <Override PartName="/xl/charts/colors107.xml" ContentType="application/vnd.ms-office.chartcolorstyle+xml"/>
  <Override PartName="/xl/charts/chart108.xml" ContentType="application/vnd.openxmlformats-officedocument.drawingml.chart+xml"/>
  <Override PartName="/xl/charts/style108.xml" ContentType="application/vnd.ms-office.chartstyle+xml"/>
  <Override PartName="/xl/charts/colors108.xml" ContentType="application/vnd.ms-office.chartcolorstyle+xml"/>
  <Override PartName="/xl/charts/chart109.xml" ContentType="application/vnd.openxmlformats-officedocument.drawingml.chart+xml"/>
  <Override PartName="/xl/charts/style109.xml" ContentType="application/vnd.ms-office.chartstyle+xml"/>
  <Override PartName="/xl/charts/colors109.xml" ContentType="application/vnd.ms-office.chartcolorstyle+xml"/>
  <Override PartName="/xl/drawings/drawing2.xml" ContentType="application/vnd.openxmlformats-officedocument.drawing+xml"/>
  <Override PartName="/xl/charts/chart110.xml" ContentType="application/vnd.openxmlformats-officedocument.drawingml.chart+xml"/>
  <Override PartName="/xl/charts/style110.xml" ContentType="application/vnd.ms-office.chartstyle+xml"/>
  <Override PartName="/xl/charts/colors110.xml" ContentType="application/vnd.ms-office.chartcolorstyle+xml"/>
  <Override PartName="/xl/charts/chart111.xml" ContentType="application/vnd.openxmlformats-officedocument.drawingml.chart+xml"/>
  <Override PartName="/xl/charts/style111.xml" ContentType="application/vnd.ms-office.chartstyle+xml"/>
  <Override PartName="/xl/charts/colors1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WinterGrabSamples\"/>
    </mc:Choice>
  </mc:AlternateContent>
  <bookViews>
    <workbookView xWindow="120" yWindow="96" windowWidth="23892" windowHeight="14532" activeTab="1"/>
  </bookViews>
  <sheets>
    <sheet name="FlowGrabJoin" sheetId="1" r:id="rId1"/>
    <sheet name="FlowGrabJoin  GRAPH (2)" sheetId="3" r:id="rId2"/>
    <sheet name="Sheet5" sheetId="8" r:id="rId3"/>
  </sheets>
  <calcPr calcId="152511"/>
</workbook>
</file>

<file path=xl/calcChain.xml><?xml version="1.0" encoding="utf-8"?>
<calcChain xmlns="http://schemas.openxmlformats.org/spreadsheetml/2006/main">
  <c r="L4" i="8" l="1"/>
  <c r="L3" i="8"/>
  <c r="L2" i="8"/>
  <c r="K4" i="8"/>
  <c r="K3" i="8"/>
  <c r="K2" i="8"/>
  <c r="J4" i="8"/>
  <c r="J3" i="8"/>
  <c r="B2" i="8"/>
  <c r="D4" i="8"/>
  <c r="I4" i="8" s="1"/>
  <c r="D3" i="8"/>
  <c r="D2" i="8"/>
  <c r="C4" i="8"/>
  <c r="C3" i="8"/>
  <c r="C2" i="8"/>
  <c r="B4" i="8"/>
  <c r="B3" i="8"/>
  <c r="I2" i="8"/>
  <c r="H2" i="8"/>
  <c r="G2" i="8"/>
  <c r="J2" i="8" s="1"/>
  <c r="I3" i="8"/>
  <c r="H3" i="8"/>
  <c r="G3" i="8"/>
  <c r="H4" i="8"/>
  <c r="G4" i="8"/>
  <c r="J9" i="8"/>
  <c r="B9" i="8"/>
  <c r="L9" i="8"/>
  <c r="D9" i="8"/>
  <c r="J13" i="8"/>
  <c r="B13" i="8"/>
  <c r="H130" i="3"/>
  <c r="I130" i="3"/>
  <c r="J130" i="3"/>
  <c r="L130" i="3" s="1"/>
  <c r="K130" i="3"/>
  <c r="M130" i="3" s="1"/>
  <c r="S130" i="3"/>
  <c r="I9" i="8"/>
  <c r="K13" i="8"/>
  <c r="H13" i="8"/>
  <c r="G13" i="8"/>
  <c r="D13" i="8"/>
  <c r="I13" i="8" s="1"/>
  <c r="L13" i="8" s="1"/>
  <c r="C13" i="8"/>
  <c r="B12" i="8"/>
  <c r="G12" i="8" s="1"/>
  <c r="J12" i="8" s="1"/>
  <c r="D12" i="8"/>
  <c r="C12" i="8"/>
  <c r="H12" i="8" s="1"/>
  <c r="K12" i="8" s="1"/>
  <c r="I12" i="8"/>
  <c r="L12" i="8" s="1"/>
  <c r="D11" i="8"/>
  <c r="C11" i="8"/>
  <c r="H11" i="8" s="1"/>
  <c r="K11" i="8" s="1"/>
  <c r="I11" i="8"/>
  <c r="L11" i="8" s="1"/>
  <c r="B11" i="8"/>
  <c r="G11" i="8" s="1"/>
  <c r="J11" i="8" s="1"/>
  <c r="D10" i="8"/>
  <c r="I10" i="8" s="1"/>
  <c r="L10" i="8" s="1"/>
  <c r="C10" i="8"/>
  <c r="H10" i="8" s="1"/>
  <c r="K10" i="8" s="1"/>
  <c r="B10" i="8"/>
  <c r="G10" i="8"/>
  <c r="J10" i="8" s="1"/>
  <c r="G9" i="8"/>
  <c r="C9" i="8"/>
  <c r="H9" i="8" s="1"/>
  <c r="K9" i="8" s="1"/>
  <c r="D8" i="8"/>
  <c r="I8" i="8" s="1"/>
  <c r="L8" i="8" s="1"/>
  <c r="C8" i="8"/>
  <c r="H8" i="8" s="1"/>
  <c r="K8" i="8" s="1"/>
  <c r="B8" i="8"/>
  <c r="G8" i="8" s="1"/>
  <c r="J8" i="8" s="1"/>
  <c r="L7" i="8"/>
  <c r="K7" i="8"/>
  <c r="I7" i="8"/>
  <c r="H7" i="8"/>
  <c r="G7" i="8"/>
  <c r="J7" i="8" s="1"/>
  <c r="D7" i="8"/>
  <c r="C7" i="8"/>
  <c r="B7" i="8"/>
  <c r="D6" i="8" l="1"/>
  <c r="I6" i="8"/>
  <c r="L6" i="8" s="1"/>
  <c r="B6" i="8"/>
  <c r="C6" i="8"/>
  <c r="H6" i="8"/>
  <c r="K6" i="8" s="1"/>
  <c r="G6" i="8"/>
  <c r="J6" i="8" s="1"/>
  <c r="D5" i="8"/>
  <c r="I5" i="8" s="1"/>
  <c r="L5" i="8" s="1"/>
  <c r="B5" i="8"/>
  <c r="G5" i="8" s="1"/>
  <c r="J5" i="8" s="1"/>
  <c r="C5" i="8" l="1"/>
  <c r="H5" i="8" s="1"/>
  <c r="K5" i="8" s="1"/>
  <c r="M4" i="3" l="1"/>
  <c r="M6" i="3"/>
  <c r="L7" i="3"/>
  <c r="M9" i="3"/>
  <c r="L13" i="3"/>
  <c r="L15" i="3"/>
  <c r="M15" i="3"/>
  <c r="M17" i="3"/>
  <c r="L21" i="3"/>
  <c r="L26" i="3"/>
  <c r="M29" i="3"/>
  <c r="M31" i="3"/>
  <c r="L34" i="3"/>
  <c r="L38" i="3"/>
  <c r="L40" i="3"/>
  <c r="M40" i="3"/>
  <c r="M42" i="3"/>
  <c r="L46" i="3"/>
  <c r="L48" i="3"/>
  <c r="M48" i="3"/>
  <c r="M50" i="3"/>
  <c r="L54" i="3"/>
  <c r="L56" i="3"/>
  <c r="M56" i="3"/>
  <c r="M58" i="3"/>
  <c r="L62" i="3"/>
  <c r="L64" i="3"/>
  <c r="M64" i="3"/>
  <c r="L109" i="3"/>
  <c r="M122" i="3"/>
  <c r="M134" i="3"/>
  <c r="M138" i="3"/>
  <c r="M142" i="3"/>
  <c r="M145" i="3"/>
  <c r="M151" i="3"/>
  <c r="M153" i="3"/>
  <c r="M159" i="3"/>
  <c r="J3" i="3"/>
  <c r="L3" i="3" s="1"/>
  <c r="K3" i="3"/>
  <c r="M3" i="3" s="1"/>
  <c r="J4" i="3"/>
  <c r="L4" i="3" s="1"/>
  <c r="K4" i="3"/>
  <c r="J5" i="3"/>
  <c r="L5" i="3" s="1"/>
  <c r="K5" i="3"/>
  <c r="M5" i="3" s="1"/>
  <c r="J6" i="3"/>
  <c r="L6" i="3" s="1"/>
  <c r="K6" i="3"/>
  <c r="J7" i="3"/>
  <c r="K7" i="3"/>
  <c r="M7" i="3" s="1"/>
  <c r="J8" i="3"/>
  <c r="L8" i="3" s="1"/>
  <c r="J9" i="3"/>
  <c r="L9" i="3" s="1"/>
  <c r="K9" i="3"/>
  <c r="J10" i="3"/>
  <c r="L10" i="3" s="1"/>
  <c r="K10" i="3"/>
  <c r="M10" i="3" s="1"/>
  <c r="J11" i="3"/>
  <c r="L11" i="3" s="1"/>
  <c r="K11" i="3"/>
  <c r="M11" i="3" s="1"/>
  <c r="J12" i="3"/>
  <c r="L12" i="3" s="1"/>
  <c r="K12" i="3"/>
  <c r="M12" i="3" s="1"/>
  <c r="J13" i="3"/>
  <c r="K13" i="3"/>
  <c r="M13" i="3" s="1"/>
  <c r="J14" i="3"/>
  <c r="L14" i="3" s="1"/>
  <c r="K14" i="3"/>
  <c r="M14" i="3" s="1"/>
  <c r="J15" i="3"/>
  <c r="K15" i="3"/>
  <c r="J16" i="3"/>
  <c r="L16" i="3" s="1"/>
  <c r="K16" i="3"/>
  <c r="M16" i="3" s="1"/>
  <c r="J17" i="3"/>
  <c r="L17" i="3" s="1"/>
  <c r="K17" i="3"/>
  <c r="J18" i="3"/>
  <c r="L18" i="3" s="1"/>
  <c r="K18" i="3"/>
  <c r="M18" i="3" s="1"/>
  <c r="J19" i="3"/>
  <c r="L19" i="3" s="1"/>
  <c r="K19" i="3"/>
  <c r="M19" i="3" s="1"/>
  <c r="J21" i="3"/>
  <c r="K21" i="3"/>
  <c r="M21" i="3" s="1"/>
  <c r="J22" i="3"/>
  <c r="L22" i="3" s="1"/>
  <c r="K22" i="3"/>
  <c r="M22" i="3" s="1"/>
  <c r="J24" i="3"/>
  <c r="L24" i="3" s="1"/>
  <c r="J25" i="3"/>
  <c r="L25" i="3" s="1"/>
  <c r="K25" i="3"/>
  <c r="M25" i="3" s="1"/>
  <c r="J26" i="3"/>
  <c r="K26" i="3"/>
  <c r="M26" i="3" s="1"/>
  <c r="J27" i="3"/>
  <c r="L27" i="3" s="1"/>
  <c r="K27" i="3"/>
  <c r="M27" i="3" s="1"/>
  <c r="J28" i="3"/>
  <c r="L28" i="3" s="1"/>
  <c r="K28" i="3"/>
  <c r="M28" i="3" s="1"/>
  <c r="J29" i="3"/>
  <c r="L29" i="3" s="1"/>
  <c r="K29" i="3"/>
  <c r="J30" i="3"/>
  <c r="L30" i="3" s="1"/>
  <c r="K30" i="3"/>
  <c r="M30" i="3" s="1"/>
  <c r="J31" i="3"/>
  <c r="L31" i="3" s="1"/>
  <c r="K31" i="3"/>
  <c r="J32" i="3"/>
  <c r="L32" i="3" s="1"/>
  <c r="K32" i="3"/>
  <c r="M32" i="3" s="1"/>
  <c r="J33" i="3"/>
  <c r="L33" i="3" s="1"/>
  <c r="K33" i="3"/>
  <c r="M33" i="3" s="1"/>
  <c r="J34" i="3"/>
  <c r="K34" i="3"/>
  <c r="M34" i="3" s="1"/>
  <c r="J35" i="3"/>
  <c r="L35" i="3" s="1"/>
  <c r="J36" i="3"/>
  <c r="L36" i="3" s="1"/>
  <c r="K36" i="3"/>
  <c r="M36" i="3" s="1"/>
  <c r="J37" i="3"/>
  <c r="L37" i="3" s="1"/>
  <c r="K37" i="3"/>
  <c r="M37" i="3" s="1"/>
  <c r="J38" i="3"/>
  <c r="K38" i="3"/>
  <c r="M38" i="3" s="1"/>
  <c r="J39" i="3"/>
  <c r="L39" i="3" s="1"/>
  <c r="K39" i="3"/>
  <c r="M39" i="3" s="1"/>
  <c r="J40" i="3"/>
  <c r="K40" i="3"/>
  <c r="J41" i="3"/>
  <c r="L41" i="3" s="1"/>
  <c r="K41" i="3"/>
  <c r="M41" i="3" s="1"/>
  <c r="J42" i="3"/>
  <c r="L42" i="3" s="1"/>
  <c r="K42" i="3"/>
  <c r="J43" i="3"/>
  <c r="L43" i="3" s="1"/>
  <c r="K43" i="3"/>
  <c r="M43" i="3" s="1"/>
  <c r="J44" i="3"/>
  <c r="L44" i="3" s="1"/>
  <c r="K44" i="3"/>
  <c r="M44" i="3" s="1"/>
  <c r="J45" i="3"/>
  <c r="L45" i="3" s="1"/>
  <c r="K45" i="3"/>
  <c r="M45" i="3" s="1"/>
  <c r="J46" i="3"/>
  <c r="K46" i="3"/>
  <c r="M46" i="3" s="1"/>
  <c r="J47" i="3"/>
  <c r="L47" i="3" s="1"/>
  <c r="K47" i="3"/>
  <c r="M47" i="3" s="1"/>
  <c r="J48" i="3"/>
  <c r="K48" i="3"/>
  <c r="J49" i="3"/>
  <c r="L49" i="3" s="1"/>
  <c r="K49" i="3"/>
  <c r="M49" i="3" s="1"/>
  <c r="J50" i="3"/>
  <c r="L50" i="3" s="1"/>
  <c r="K50" i="3"/>
  <c r="J51" i="3"/>
  <c r="L51" i="3" s="1"/>
  <c r="K51" i="3"/>
  <c r="M51" i="3" s="1"/>
  <c r="J52" i="3"/>
  <c r="L52" i="3" s="1"/>
  <c r="K52" i="3"/>
  <c r="M52" i="3" s="1"/>
  <c r="J53" i="3"/>
  <c r="L53" i="3" s="1"/>
  <c r="K53" i="3"/>
  <c r="M53" i="3" s="1"/>
  <c r="J54" i="3"/>
  <c r="K54" i="3"/>
  <c r="M54" i="3" s="1"/>
  <c r="J55" i="3"/>
  <c r="L55" i="3" s="1"/>
  <c r="K55" i="3"/>
  <c r="M55" i="3" s="1"/>
  <c r="J56" i="3"/>
  <c r="K56" i="3"/>
  <c r="J57" i="3"/>
  <c r="L57" i="3" s="1"/>
  <c r="K57" i="3"/>
  <c r="M57" i="3" s="1"/>
  <c r="J58" i="3"/>
  <c r="L58" i="3" s="1"/>
  <c r="K58" i="3"/>
  <c r="J59" i="3"/>
  <c r="L59" i="3" s="1"/>
  <c r="K59" i="3"/>
  <c r="M59" i="3" s="1"/>
  <c r="J60" i="3"/>
  <c r="L60" i="3" s="1"/>
  <c r="K60" i="3"/>
  <c r="M60" i="3" s="1"/>
  <c r="J61" i="3"/>
  <c r="L61" i="3" s="1"/>
  <c r="K61" i="3"/>
  <c r="M61" i="3" s="1"/>
  <c r="J62" i="3"/>
  <c r="K62" i="3"/>
  <c r="M62" i="3" s="1"/>
  <c r="J63" i="3"/>
  <c r="L63" i="3" s="1"/>
  <c r="K63" i="3"/>
  <c r="M63" i="3" s="1"/>
  <c r="J64" i="3"/>
  <c r="K64" i="3"/>
  <c r="J65" i="3"/>
  <c r="L65" i="3" s="1"/>
  <c r="J66" i="3"/>
  <c r="L66" i="3" s="1"/>
  <c r="K66" i="3"/>
  <c r="M66" i="3" s="1"/>
  <c r="J67" i="3"/>
  <c r="L67" i="3" s="1"/>
  <c r="K67" i="3"/>
  <c r="M67" i="3" s="1"/>
  <c r="J68" i="3"/>
  <c r="L68" i="3" s="1"/>
  <c r="K68" i="3"/>
  <c r="M68" i="3" s="1"/>
  <c r="J70" i="3"/>
  <c r="L70" i="3" s="1"/>
  <c r="K70" i="3"/>
  <c r="M70" i="3" s="1"/>
  <c r="J71" i="3"/>
  <c r="L71" i="3" s="1"/>
  <c r="K71" i="3"/>
  <c r="M71" i="3" s="1"/>
  <c r="J72" i="3"/>
  <c r="L72" i="3" s="1"/>
  <c r="K72" i="3"/>
  <c r="M72" i="3" s="1"/>
  <c r="J73" i="3"/>
  <c r="L73" i="3" s="1"/>
  <c r="K73" i="3"/>
  <c r="M73" i="3" s="1"/>
  <c r="J74" i="3"/>
  <c r="L74" i="3" s="1"/>
  <c r="K74" i="3"/>
  <c r="M74" i="3" s="1"/>
  <c r="J75" i="3"/>
  <c r="L75" i="3" s="1"/>
  <c r="K75" i="3"/>
  <c r="M75" i="3" s="1"/>
  <c r="J76" i="3"/>
  <c r="L76" i="3" s="1"/>
  <c r="K76" i="3"/>
  <c r="M76" i="3" s="1"/>
  <c r="J77" i="3"/>
  <c r="L77" i="3" s="1"/>
  <c r="K77" i="3"/>
  <c r="M77" i="3" s="1"/>
  <c r="J78" i="3"/>
  <c r="L78" i="3" s="1"/>
  <c r="K78" i="3"/>
  <c r="M78" i="3" s="1"/>
  <c r="J79" i="3"/>
  <c r="L79" i="3" s="1"/>
  <c r="K79" i="3"/>
  <c r="M79" i="3" s="1"/>
  <c r="J80" i="3"/>
  <c r="L80" i="3" s="1"/>
  <c r="K80" i="3"/>
  <c r="M80" i="3" s="1"/>
  <c r="J81" i="3"/>
  <c r="L81" i="3" s="1"/>
  <c r="K81" i="3"/>
  <c r="M81" i="3" s="1"/>
  <c r="J82" i="3"/>
  <c r="L82" i="3" s="1"/>
  <c r="K82" i="3"/>
  <c r="M82" i="3" s="1"/>
  <c r="J83" i="3"/>
  <c r="L83" i="3" s="1"/>
  <c r="K83" i="3"/>
  <c r="M83" i="3" s="1"/>
  <c r="J84" i="3"/>
  <c r="L84" i="3" s="1"/>
  <c r="K84" i="3"/>
  <c r="M84" i="3" s="1"/>
  <c r="J85" i="3"/>
  <c r="L85" i="3" s="1"/>
  <c r="K85" i="3"/>
  <c r="M85" i="3" s="1"/>
  <c r="J86" i="3"/>
  <c r="L86" i="3" s="1"/>
  <c r="K86" i="3"/>
  <c r="M86" i="3" s="1"/>
  <c r="J87" i="3"/>
  <c r="L87" i="3" s="1"/>
  <c r="K87" i="3"/>
  <c r="M87" i="3" s="1"/>
  <c r="J88" i="3"/>
  <c r="L88" i="3" s="1"/>
  <c r="K88" i="3"/>
  <c r="M88" i="3" s="1"/>
  <c r="J89" i="3"/>
  <c r="L89" i="3" s="1"/>
  <c r="K89" i="3"/>
  <c r="M89" i="3" s="1"/>
  <c r="J90" i="3"/>
  <c r="L90" i="3" s="1"/>
  <c r="K90" i="3"/>
  <c r="M90" i="3" s="1"/>
  <c r="J91" i="3"/>
  <c r="L91" i="3" s="1"/>
  <c r="K91" i="3"/>
  <c r="M91" i="3" s="1"/>
  <c r="J92" i="3"/>
  <c r="L92" i="3" s="1"/>
  <c r="K92" i="3"/>
  <c r="M92" i="3" s="1"/>
  <c r="J93" i="3"/>
  <c r="L93" i="3" s="1"/>
  <c r="K93" i="3"/>
  <c r="M93" i="3" s="1"/>
  <c r="J94" i="3"/>
  <c r="L94" i="3" s="1"/>
  <c r="K94" i="3"/>
  <c r="M94" i="3" s="1"/>
  <c r="J95" i="3"/>
  <c r="L95" i="3" s="1"/>
  <c r="K95" i="3"/>
  <c r="M95" i="3" s="1"/>
  <c r="J96" i="3"/>
  <c r="L96" i="3" s="1"/>
  <c r="K96" i="3"/>
  <c r="M96" i="3" s="1"/>
  <c r="J97" i="3"/>
  <c r="L97" i="3" s="1"/>
  <c r="K97" i="3"/>
  <c r="M97" i="3" s="1"/>
  <c r="J98" i="3"/>
  <c r="L98" i="3" s="1"/>
  <c r="K98" i="3"/>
  <c r="M98" i="3" s="1"/>
  <c r="J99" i="3"/>
  <c r="L99" i="3" s="1"/>
  <c r="K99" i="3"/>
  <c r="M99" i="3" s="1"/>
  <c r="J100" i="3"/>
  <c r="L100" i="3" s="1"/>
  <c r="K100" i="3"/>
  <c r="M100" i="3" s="1"/>
  <c r="J101" i="3"/>
  <c r="L101" i="3" s="1"/>
  <c r="K101" i="3"/>
  <c r="M101" i="3" s="1"/>
  <c r="J102" i="3"/>
  <c r="L102" i="3" s="1"/>
  <c r="K102" i="3"/>
  <c r="M102" i="3" s="1"/>
  <c r="J103" i="3"/>
  <c r="L103" i="3" s="1"/>
  <c r="K103" i="3"/>
  <c r="M103" i="3" s="1"/>
  <c r="J105" i="3"/>
  <c r="L105" i="3" s="1"/>
  <c r="K105" i="3"/>
  <c r="M105" i="3" s="1"/>
  <c r="J106" i="3"/>
  <c r="L106" i="3" s="1"/>
  <c r="K106" i="3"/>
  <c r="M106" i="3" s="1"/>
  <c r="J107" i="3"/>
  <c r="L107" i="3" s="1"/>
  <c r="K107" i="3"/>
  <c r="M107" i="3" s="1"/>
  <c r="J108" i="3"/>
  <c r="L108" i="3" s="1"/>
  <c r="K108" i="3"/>
  <c r="M108" i="3" s="1"/>
  <c r="J109" i="3"/>
  <c r="K109" i="3"/>
  <c r="M109" i="3" s="1"/>
  <c r="J110" i="3"/>
  <c r="L110" i="3" s="1"/>
  <c r="K110" i="3"/>
  <c r="M110" i="3" s="1"/>
  <c r="J111" i="3"/>
  <c r="L111" i="3" s="1"/>
  <c r="K111" i="3"/>
  <c r="M111" i="3" s="1"/>
  <c r="J112" i="3"/>
  <c r="L112" i="3" s="1"/>
  <c r="K112" i="3"/>
  <c r="M112" i="3" s="1"/>
  <c r="J113" i="3"/>
  <c r="L113" i="3" s="1"/>
  <c r="K113" i="3"/>
  <c r="M113" i="3" s="1"/>
  <c r="J114" i="3"/>
  <c r="L114" i="3" s="1"/>
  <c r="K114" i="3"/>
  <c r="M114" i="3" s="1"/>
  <c r="J115" i="3"/>
  <c r="L115" i="3" s="1"/>
  <c r="K115" i="3"/>
  <c r="M115" i="3" s="1"/>
  <c r="J116" i="3"/>
  <c r="L116" i="3" s="1"/>
  <c r="K116" i="3"/>
  <c r="M116" i="3" s="1"/>
  <c r="J117" i="3"/>
  <c r="L117" i="3" s="1"/>
  <c r="K117" i="3"/>
  <c r="M117" i="3" s="1"/>
  <c r="J118" i="3"/>
  <c r="L118" i="3" s="1"/>
  <c r="K118" i="3"/>
  <c r="M118" i="3" s="1"/>
  <c r="J119" i="3"/>
  <c r="L119" i="3" s="1"/>
  <c r="K119" i="3"/>
  <c r="M119" i="3" s="1"/>
  <c r="J120" i="3"/>
  <c r="L120" i="3" s="1"/>
  <c r="K120" i="3"/>
  <c r="M120" i="3" s="1"/>
  <c r="J121" i="3"/>
  <c r="L121" i="3" s="1"/>
  <c r="K121" i="3"/>
  <c r="M121" i="3" s="1"/>
  <c r="J122" i="3"/>
  <c r="L122" i="3" s="1"/>
  <c r="K122" i="3"/>
  <c r="J123" i="3"/>
  <c r="L123" i="3" s="1"/>
  <c r="K123" i="3"/>
  <c r="M123" i="3" s="1"/>
  <c r="J124" i="3"/>
  <c r="L124" i="3" s="1"/>
  <c r="K124" i="3"/>
  <c r="M124" i="3" s="1"/>
  <c r="J125" i="3"/>
  <c r="L125" i="3" s="1"/>
  <c r="K125" i="3"/>
  <c r="M125" i="3" s="1"/>
  <c r="J126" i="3"/>
  <c r="L126" i="3" s="1"/>
  <c r="K126" i="3"/>
  <c r="M126" i="3" s="1"/>
  <c r="J127" i="3"/>
  <c r="L127" i="3" s="1"/>
  <c r="K127" i="3"/>
  <c r="M127" i="3" s="1"/>
  <c r="J128" i="3"/>
  <c r="L128" i="3" s="1"/>
  <c r="K128" i="3"/>
  <c r="M128" i="3" s="1"/>
  <c r="J129" i="3"/>
  <c r="L129" i="3" s="1"/>
  <c r="K129" i="3"/>
  <c r="M129" i="3" s="1"/>
  <c r="J131" i="3"/>
  <c r="L131" i="3" s="1"/>
  <c r="K131" i="3"/>
  <c r="M131" i="3" s="1"/>
  <c r="J132" i="3"/>
  <c r="L132" i="3" s="1"/>
  <c r="K132" i="3"/>
  <c r="M132" i="3" s="1"/>
  <c r="J133" i="3"/>
  <c r="L133" i="3" s="1"/>
  <c r="K133" i="3"/>
  <c r="M133" i="3" s="1"/>
  <c r="J134" i="3"/>
  <c r="L134" i="3" s="1"/>
  <c r="K134" i="3"/>
  <c r="J135" i="3"/>
  <c r="L135" i="3" s="1"/>
  <c r="K135" i="3"/>
  <c r="M135" i="3" s="1"/>
  <c r="J136" i="3"/>
  <c r="L136" i="3" s="1"/>
  <c r="K136" i="3"/>
  <c r="M136" i="3" s="1"/>
  <c r="J137" i="3"/>
  <c r="L137" i="3" s="1"/>
  <c r="K137" i="3"/>
  <c r="M137" i="3" s="1"/>
  <c r="J138" i="3"/>
  <c r="L138" i="3" s="1"/>
  <c r="K138" i="3"/>
  <c r="J139" i="3"/>
  <c r="L139" i="3" s="1"/>
  <c r="K139" i="3"/>
  <c r="M139" i="3" s="1"/>
  <c r="J140" i="3"/>
  <c r="L140" i="3" s="1"/>
  <c r="K140" i="3"/>
  <c r="M140" i="3" s="1"/>
  <c r="J141" i="3"/>
  <c r="L141" i="3" s="1"/>
  <c r="K141" i="3"/>
  <c r="M141" i="3" s="1"/>
  <c r="J142" i="3"/>
  <c r="L142" i="3" s="1"/>
  <c r="K142" i="3"/>
  <c r="J144" i="3"/>
  <c r="L144" i="3" s="1"/>
  <c r="K144" i="3"/>
  <c r="M144" i="3" s="1"/>
  <c r="J145" i="3"/>
  <c r="L145" i="3" s="1"/>
  <c r="K145" i="3"/>
  <c r="J146" i="3"/>
  <c r="L146" i="3" s="1"/>
  <c r="K146" i="3"/>
  <c r="M146" i="3" s="1"/>
  <c r="J147" i="3"/>
  <c r="L147" i="3" s="1"/>
  <c r="K147" i="3"/>
  <c r="M147" i="3" s="1"/>
  <c r="J148" i="3"/>
  <c r="L148" i="3" s="1"/>
  <c r="K148" i="3"/>
  <c r="M148" i="3" s="1"/>
  <c r="J149" i="3"/>
  <c r="L149" i="3" s="1"/>
  <c r="K149" i="3"/>
  <c r="M149" i="3" s="1"/>
  <c r="J150" i="3"/>
  <c r="L150" i="3" s="1"/>
  <c r="K150" i="3"/>
  <c r="M150" i="3" s="1"/>
  <c r="J151" i="3"/>
  <c r="L151" i="3" s="1"/>
  <c r="K151" i="3"/>
  <c r="J152" i="3"/>
  <c r="L152" i="3" s="1"/>
  <c r="K152" i="3"/>
  <c r="M152" i="3" s="1"/>
  <c r="J153" i="3"/>
  <c r="L153" i="3" s="1"/>
  <c r="K153" i="3"/>
  <c r="J154" i="3"/>
  <c r="L154" i="3" s="1"/>
  <c r="K154" i="3"/>
  <c r="M154" i="3" s="1"/>
  <c r="J159" i="3"/>
  <c r="L159" i="3" s="1"/>
  <c r="K159" i="3"/>
  <c r="H16" i="3"/>
  <c r="I16" i="3"/>
  <c r="K2" i="3" l="1"/>
  <c r="M2" i="3" s="1"/>
  <c r="J2" i="3"/>
  <c r="L2" i="3" s="1"/>
  <c r="H44" i="3"/>
  <c r="I44" i="3"/>
  <c r="H29" i="3"/>
  <c r="I29" i="3"/>
  <c r="I2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9" i="3"/>
  <c r="S2" i="3"/>
  <c r="H3" i="3"/>
  <c r="I3" i="3"/>
  <c r="H4" i="3"/>
  <c r="I4" i="3"/>
  <c r="H5" i="3"/>
  <c r="I5" i="3"/>
  <c r="H6" i="3"/>
  <c r="I6" i="3"/>
  <c r="H7" i="3"/>
  <c r="I7" i="3"/>
  <c r="H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7" i="3"/>
  <c r="I17" i="3"/>
  <c r="H18" i="3"/>
  <c r="I18" i="3"/>
  <c r="H19" i="3"/>
  <c r="I19" i="3"/>
  <c r="H21" i="3"/>
  <c r="I21" i="3"/>
  <c r="H22" i="3"/>
  <c r="I22" i="3"/>
  <c r="H24" i="3"/>
  <c r="H25" i="3"/>
  <c r="I25" i="3"/>
  <c r="H26" i="3"/>
  <c r="I26" i="3"/>
  <c r="H27" i="3"/>
  <c r="I27" i="3"/>
  <c r="H28" i="3"/>
  <c r="I28" i="3"/>
  <c r="H30" i="3"/>
  <c r="I30" i="3"/>
  <c r="H31" i="3"/>
  <c r="I31" i="3"/>
  <c r="H32" i="3"/>
  <c r="I32" i="3"/>
  <c r="H33" i="3"/>
  <c r="I33" i="3"/>
  <c r="H34" i="3"/>
  <c r="I34" i="3"/>
  <c r="H35" i="3"/>
  <c r="H36" i="3"/>
  <c r="I36" i="3"/>
  <c r="H37" i="3"/>
  <c r="I37" i="3"/>
  <c r="H38" i="3"/>
  <c r="I38" i="3"/>
  <c r="H39" i="3"/>
  <c r="I39" i="3"/>
  <c r="H40" i="3"/>
  <c r="I40" i="3"/>
  <c r="H41" i="3"/>
  <c r="I41" i="3"/>
  <c r="H42" i="3"/>
  <c r="I42" i="3"/>
  <c r="H43" i="3"/>
  <c r="I43" i="3"/>
  <c r="H45" i="3"/>
  <c r="I45" i="3"/>
  <c r="H46" i="3"/>
  <c r="I46" i="3"/>
  <c r="H47" i="3"/>
  <c r="I47" i="3"/>
  <c r="H48" i="3"/>
  <c r="I48" i="3"/>
  <c r="H49" i="3"/>
  <c r="I49" i="3"/>
  <c r="H50" i="3"/>
  <c r="I50" i="3"/>
  <c r="H51" i="3"/>
  <c r="I51" i="3"/>
  <c r="H52" i="3"/>
  <c r="I52" i="3"/>
  <c r="H53" i="3"/>
  <c r="I53" i="3"/>
  <c r="H54" i="3"/>
  <c r="I54" i="3"/>
  <c r="H55" i="3"/>
  <c r="I55" i="3"/>
  <c r="H56" i="3"/>
  <c r="I56" i="3"/>
  <c r="H57" i="3"/>
  <c r="I57" i="3"/>
  <c r="H58" i="3"/>
  <c r="I58" i="3"/>
  <c r="H59" i="3"/>
  <c r="I59" i="3"/>
  <c r="H60" i="3"/>
  <c r="I60" i="3"/>
  <c r="H61" i="3"/>
  <c r="I61" i="3"/>
  <c r="H62" i="3"/>
  <c r="I62" i="3"/>
  <c r="H63" i="3"/>
  <c r="I63" i="3"/>
  <c r="H64" i="3"/>
  <c r="I64" i="3"/>
  <c r="H65" i="3"/>
  <c r="H66" i="3"/>
  <c r="I66" i="3"/>
  <c r="H67" i="3"/>
  <c r="I67" i="3"/>
  <c r="H68" i="3"/>
  <c r="I68" i="3"/>
  <c r="H70" i="3"/>
  <c r="I70" i="3"/>
  <c r="H71" i="3"/>
  <c r="I71" i="3"/>
  <c r="H72" i="3"/>
  <c r="I72" i="3"/>
  <c r="H73" i="3"/>
  <c r="I73" i="3"/>
  <c r="H74" i="3"/>
  <c r="I74" i="3"/>
  <c r="H75" i="3"/>
  <c r="I75" i="3"/>
  <c r="H76" i="3"/>
  <c r="I76" i="3"/>
  <c r="H77" i="3"/>
  <c r="I77" i="3"/>
  <c r="H78" i="3"/>
  <c r="I78" i="3"/>
  <c r="H79" i="3"/>
  <c r="I79" i="3"/>
  <c r="H80" i="3"/>
  <c r="I80" i="3"/>
  <c r="H81" i="3"/>
  <c r="I81" i="3"/>
  <c r="H82" i="3"/>
  <c r="I82" i="3"/>
  <c r="H83" i="3"/>
  <c r="I83" i="3"/>
  <c r="H84" i="3"/>
  <c r="I84" i="3"/>
  <c r="H85" i="3"/>
  <c r="I85" i="3"/>
  <c r="H86" i="3"/>
  <c r="I86" i="3"/>
  <c r="H87" i="3"/>
  <c r="I87" i="3"/>
  <c r="H88" i="3"/>
  <c r="I88" i="3"/>
  <c r="H89" i="3"/>
  <c r="I89" i="3"/>
  <c r="H90" i="3"/>
  <c r="I90" i="3"/>
  <c r="H91" i="3"/>
  <c r="I91" i="3"/>
  <c r="H92" i="3"/>
  <c r="I92" i="3"/>
  <c r="H93" i="3"/>
  <c r="I93" i="3"/>
  <c r="H94" i="3"/>
  <c r="I94" i="3"/>
  <c r="H95" i="3"/>
  <c r="I95" i="3"/>
  <c r="H96" i="3"/>
  <c r="I96" i="3"/>
  <c r="H97" i="3"/>
  <c r="I97" i="3"/>
  <c r="H98" i="3"/>
  <c r="I98" i="3"/>
  <c r="H99" i="3"/>
  <c r="I99" i="3"/>
  <c r="H100" i="3"/>
  <c r="I100" i="3"/>
  <c r="H101" i="3"/>
  <c r="I101" i="3"/>
  <c r="H102" i="3"/>
  <c r="I102" i="3"/>
  <c r="H103" i="3"/>
  <c r="I103" i="3"/>
  <c r="H105" i="3"/>
  <c r="I105" i="3"/>
  <c r="H106" i="3"/>
  <c r="I106" i="3"/>
  <c r="H107" i="3"/>
  <c r="I107" i="3"/>
  <c r="H108" i="3"/>
  <c r="I108" i="3"/>
  <c r="H109" i="3"/>
  <c r="I109" i="3"/>
  <c r="H110" i="3"/>
  <c r="I110" i="3"/>
  <c r="H111" i="3"/>
  <c r="I111" i="3"/>
  <c r="H112" i="3"/>
  <c r="I112" i="3"/>
  <c r="H113" i="3"/>
  <c r="I113" i="3"/>
  <c r="H114" i="3"/>
  <c r="I114" i="3"/>
  <c r="H115" i="3"/>
  <c r="I115" i="3"/>
  <c r="H116" i="3"/>
  <c r="I116" i="3"/>
  <c r="H117" i="3"/>
  <c r="I117" i="3"/>
  <c r="H118" i="3"/>
  <c r="I118" i="3"/>
  <c r="H119" i="3"/>
  <c r="I119" i="3"/>
  <c r="H120" i="3"/>
  <c r="I120" i="3"/>
  <c r="H121" i="3"/>
  <c r="I121" i="3"/>
  <c r="H122" i="3"/>
  <c r="I122" i="3"/>
  <c r="H123" i="3"/>
  <c r="I123" i="3"/>
  <c r="H124" i="3"/>
  <c r="I124" i="3"/>
  <c r="H125" i="3"/>
  <c r="I125" i="3"/>
  <c r="H126" i="3"/>
  <c r="I126" i="3"/>
  <c r="H127" i="3"/>
  <c r="I127" i="3"/>
  <c r="H128" i="3"/>
  <c r="I128" i="3"/>
  <c r="H129" i="3"/>
  <c r="I129" i="3"/>
  <c r="H131" i="3"/>
  <c r="I131" i="3"/>
  <c r="H132" i="3"/>
  <c r="I132" i="3"/>
  <c r="H133" i="3"/>
  <c r="I133" i="3"/>
  <c r="H134" i="3"/>
  <c r="I134" i="3"/>
  <c r="H135" i="3"/>
  <c r="I135" i="3"/>
  <c r="H136" i="3"/>
  <c r="I136" i="3"/>
  <c r="H137" i="3"/>
  <c r="I137" i="3"/>
  <c r="H138" i="3"/>
  <c r="I138" i="3"/>
  <c r="H139" i="3"/>
  <c r="I139" i="3"/>
  <c r="H140" i="3"/>
  <c r="I140" i="3"/>
  <c r="H141" i="3"/>
  <c r="I141" i="3"/>
  <c r="H142" i="3"/>
  <c r="I142" i="3"/>
  <c r="H144" i="3"/>
  <c r="I144" i="3"/>
  <c r="H145" i="3"/>
  <c r="I145" i="3"/>
  <c r="H146" i="3"/>
  <c r="I146" i="3"/>
  <c r="H147" i="3"/>
  <c r="I147" i="3"/>
  <c r="H148" i="3"/>
  <c r="I148" i="3"/>
  <c r="H149" i="3"/>
  <c r="I149" i="3"/>
  <c r="H150" i="3"/>
  <c r="I150" i="3"/>
  <c r="H151" i="3"/>
  <c r="I151" i="3"/>
  <c r="H152" i="3"/>
  <c r="I152" i="3"/>
  <c r="H153" i="3"/>
  <c r="I153" i="3"/>
  <c r="H154" i="3"/>
  <c r="I154" i="3"/>
  <c r="H159" i="3"/>
  <c r="I159" i="3"/>
  <c r="H2" i="3"/>
</calcChain>
</file>

<file path=xl/sharedStrings.xml><?xml version="1.0" encoding="utf-8"?>
<sst xmlns="http://schemas.openxmlformats.org/spreadsheetml/2006/main" count="1628" uniqueCount="318">
  <si>
    <t>Station</t>
  </si>
  <si>
    <t>LAB ID</t>
  </si>
  <si>
    <t>GrabSamples.DateTime</t>
  </si>
  <si>
    <t>TP (µg/L)</t>
  </si>
  <si>
    <t>TDP (µg/L)</t>
  </si>
  <si>
    <t>TN (mg/L)</t>
  </si>
  <si>
    <t>Flag</t>
  </si>
  <si>
    <t>Comment</t>
  </si>
  <si>
    <t>Volume_L</t>
  </si>
  <si>
    <t>flow.DateTime</t>
  </si>
  <si>
    <t>JBT04</t>
  </si>
  <si>
    <t>JBT04-11292017-GR</t>
  </si>
  <si>
    <t/>
  </si>
  <si>
    <t>JBT04-12042017-GR</t>
  </si>
  <si>
    <t>2.22</t>
  </si>
  <si>
    <t>!</t>
  </si>
  <si>
    <t>"TN sample acidified 24 hrs later</t>
  </si>
  <si>
    <t>JBT04-12152017-GR</t>
  </si>
  <si>
    <t>2.2</t>
  </si>
  <si>
    <t>TN sample acidified at VAEL.</t>
  </si>
  <si>
    <t>JBT04-12192017-GR</t>
  </si>
  <si>
    <t>JBT04-12272017-GR</t>
  </si>
  <si>
    <t>Sample grabbed at outlet</t>
  </si>
  <si>
    <t>JBT04-01122018-GR</t>
  </si>
  <si>
    <t>3.61</t>
  </si>
  <si>
    <t>JBT04-01162018-GR</t>
  </si>
  <si>
    <t>3.99</t>
  </si>
  <si>
    <t>TN sample acidified at VAEL. Sample grabbed at outlet</t>
  </si>
  <si>
    <t>JBT04-01242018-GR</t>
  </si>
  <si>
    <t>JBT04-02012018-GR</t>
  </si>
  <si>
    <t>3.04</t>
  </si>
  <si>
    <t>TN sample acidified at VAEL. Did not reverse TP and TDP results. Sample grabbed at outlet</t>
  </si>
  <si>
    <t>JBT04-02052018-GR</t>
  </si>
  <si>
    <t>JBT04-02212018-GR</t>
  </si>
  <si>
    <t>3.96</t>
  </si>
  <si>
    <t>JBT04-02262018-GR</t>
  </si>
  <si>
    <t>JBT04-03092018-GR</t>
  </si>
  <si>
    <t>3.35</t>
  </si>
  <si>
    <t>JBT04-03222018-GR</t>
  </si>
  <si>
    <t>2.96</t>
  </si>
  <si>
    <t>JBT04-03312018-GR</t>
  </si>
  <si>
    <t>6.39</t>
  </si>
  <si>
    <t>JBT05</t>
  </si>
  <si>
    <t>JBT05-11292017-GR</t>
  </si>
  <si>
    <t>JBT05-12042017-GR</t>
  </si>
  <si>
    <t>17.83</t>
  </si>
  <si>
    <t>JBT05-12152017-GR</t>
  </si>
  <si>
    <t>16.95</t>
  </si>
  <si>
    <t>JBT05-12192017-GR</t>
  </si>
  <si>
    <t>16.5</t>
  </si>
  <si>
    <t>JBT05-12272017-GR</t>
  </si>
  <si>
    <t>JBT05-01092018-GR</t>
  </si>
  <si>
    <t>JBT05-01162018-GR</t>
  </si>
  <si>
    <t>22.34</t>
  </si>
  <si>
    <t>TN sample acidified at VAEL</t>
  </si>
  <si>
    <t>JBT05-01242018-GR</t>
  </si>
  <si>
    <t>JBT05-02012018-GR</t>
  </si>
  <si>
    <t>16.42</t>
  </si>
  <si>
    <t>TN sample acidified at VAEL. Did not reverse TP and TDP results</t>
  </si>
  <si>
    <t>JBT05-02052018-GR</t>
  </si>
  <si>
    <t>JBT05-02212018-GR</t>
  </si>
  <si>
    <t>11.1</t>
  </si>
  <si>
    <t>JBT05-02262018-GR</t>
  </si>
  <si>
    <t>JBT05-03092018-GR</t>
  </si>
  <si>
    <t>16.55</t>
  </si>
  <si>
    <t>JBT05-03222018-GR</t>
  </si>
  <si>
    <t>17.75</t>
  </si>
  <si>
    <t>JBT05-03312018-GR</t>
  </si>
  <si>
    <t>37.59</t>
  </si>
  <si>
    <t>JBT05-04112018-GR</t>
  </si>
  <si>
    <t>20.44</t>
  </si>
  <si>
    <t>JBT13</t>
  </si>
  <si>
    <t>JBT13-11292017-GR</t>
  </si>
  <si>
    <t>JBT13-12042017-GR</t>
  </si>
  <si>
    <t>5.72</t>
  </si>
  <si>
    <t>JBT13-12152017-GR</t>
  </si>
  <si>
    <t>6.65</t>
  </si>
  <si>
    <t>JBT13-12192017-GR</t>
  </si>
  <si>
    <t>6.12</t>
  </si>
  <si>
    <t>JBT13-01092018-GR</t>
  </si>
  <si>
    <t>JBT13-01162018-GR</t>
  </si>
  <si>
    <t>6.47</t>
  </si>
  <si>
    <t>JBT13-01242018-GR</t>
  </si>
  <si>
    <t>IS THIS JBT13 OR JBT14?</t>
  </si>
  <si>
    <t>JBT13-02012018-GR</t>
  </si>
  <si>
    <t>2.51</t>
  </si>
  <si>
    <t>JBT13-02212018-GR</t>
  </si>
  <si>
    <t>3.75</t>
  </si>
  <si>
    <t>JBT13-02262018-GR</t>
  </si>
  <si>
    <t>JBT13-03092018-GR</t>
  </si>
  <si>
    <t>5.17</t>
  </si>
  <si>
    <t>JBT13-03222018-GR</t>
  </si>
  <si>
    <t>5.27</t>
  </si>
  <si>
    <t>JBT13-03312018-GR</t>
  </si>
  <si>
    <t>8.85</t>
  </si>
  <si>
    <t>JBT13-04112018-GR</t>
  </si>
  <si>
    <t>5.38</t>
  </si>
  <si>
    <t>JBT14</t>
  </si>
  <si>
    <t>JBT14-11292017-GR</t>
  </si>
  <si>
    <t>JBT14-12042017-GR</t>
  </si>
  <si>
    <t>8.28</t>
  </si>
  <si>
    <t>JBT14-12152017-GR</t>
  </si>
  <si>
    <t>8.1</t>
  </si>
  <si>
    <t>JBT14-12192017-GR</t>
  </si>
  <si>
    <t>8.22</t>
  </si>
  <si>
    <t>JBT14-02052018-GR</t>
  </si>
  <si>
    <t>JBT14-02212018-GR</t>
  </si>
  <si>
    <t>4.28</t>
  </si>
  <si>
    <t>JBT14-02262018-GR</t>
  </si>
  <si>
    <t>JBT14-03092018-GR</t>
  </si>
  <si>
    <t>7.55</t>
  </si>
  <si>
    <t>JBT14-03222018-GR</t>
  </si>
  <si>
    <t>7.29</t>
  </si>
  <si>
    <t>JBT14-03312018-GR</t>
  </si>
  <si>
    <t>9.75</t>
  </si>
  <si>
    <t>JBT14-04112018-GR</t>
  </si>
  <si>
    <t>8.05</t>
  </si>
  <si>
    <t>JBT18</t>
  </si>
  <si>
    <t>JBT18-11292017-GR</t>
  </si>
  <si>
    <t>JBT18-12042017-GR</t>
  </si>
  <si>
    <t>0.51</t>
  </si>
  <si>
    <t>JBT18-12192017-GR</t>
  </si>
  <si>
    <t>0.35</t>
  </si>
  <si>
    <t>JBT18-01092018-GR</t>
  </si>
  <si>
    <t>JBT18-01122018-GR</t>
  </si>
  <si>
    <t>1.24</t>
  </si>
  <si>
    <t>Reversed TP and TDP result</t>
  </si>
  <si>
    <t>JBT18-01252018-GR</t>
  </si>
  <si>
    <t>JBT18-02212018-GR</t>
  </si>
  <si>
    <t>2.09</t>
  </si>
  <si>
    <t>JBT18-02262018-GR</t>
  </si>
  <si>
    <t>JBT18-03092018-GR</t>
  </si>
  <si>
    <t>1.16</t>
  </si>
  <si>
    <t>JBT18-03222018-GR</t>
  </si>
  <si>
    <t>1.28</t>
  </si>
  <si>
    <t>JBT18-03312018-GR</t>
  </si>
  <si>
    <t>1.64</t>
  </si>
  <si>
    <t>JBT18-04112018-GR</t>
  </si>
  <si>
    <t>0.84</t>
  </si>
  <si>
    <t>JBT19</t>
  </si>
  <si>
    <t>JBT19-11292017-GR</t>
  </si>
  <si>
    <t>JBT19-12042017-GR</t>
  </si>
  <si>
    <t>0.39</t>
  </si>
  <si>
    <t>JBT19-12192017-GR</t>
  </si>
  <si>
    <t>0.41</t>
  </si>
  <si>
    <t>JBT19-01122018-GR</t>
  </si>
  <si>
    <t>1.39</t>
  </si>
  <si>
    <t>JBT19-02212018-GR</t>
  </si>
  <si>
    <t>2.79</t>
  </si>
  <si>
    <t>JBT19-02262018-GR</t>
  </si>
  <si>
    <t>JBT19-03092018-GR</t>
  </si>
  <si>
    <t>2.16</t>
  </si>
  <si>
    <t>JBT19-03312018-GR</t>
  </si>
  <si>
    <t>1.84</t>
  </si>
  <si>
    <t>JBT07</t>
  </si>
  <si>
    <t>JBT07-11292017-GR</t>
  </si>
  <si>
    <t>JBT07-12042017-GR</t>
  </si>
  <si>
    <t>3.2</t>
  </si>
  <si>
    <t>JBT07-12192017-GR</t>
  </si>
  <si>
    <t>JBT07-01122018-GR</t>
  </si>
  <si>
    <t>13.47</t>
  </si>
  <si>
    <t>JBT07-01252018-GR</t>
  </si>
  <si>
    <t>JBT07-02012018-GR</t>
  </si>
  <si>
    <t>4.24</t>
  </si>
  <si>
    <t>JBT07-02052018-GR</t>
  </si>
  <si>
    <t>JBT07-02212018-GR</t>
  </si>
  <si>
    <t>14.9</t>
  </si>
  <si>
    <t>JBT07-02262018-GR</t>
  </si>
  <si>
    <t>JBT07-03092018-GR</t>
  </si>
  <si>
    <t>5.87</t>
  </si>
  <si>
    <t>JBT07-03222018-GR</t>
  </si>
  <si>
    <t>4.3</t>
  </si>
  <si>
    <t>JBT07-03312018-GR</t>
  </si>
  <si>
    <t>11.7</t>
  </si>
  <si>
    <t>JBT01</t>
  </si>
  <si>
    <t>JBT01-11292017-GR</t>
  </si>
  <si>
    <t>JBT01-12042017-GR</t>
  </si>
  <si>
    <t>4.02</t>
  </si>
  <si>
    <t>JBT01-12152017-GR</t>
  </si>
  <si>
    <t>3.49</t>
  </si>
  <si>
    <t>JBT01-12192017-GR</t>
  </si>
  <si>
    <t>3.48</t>
  </si>
  <si>
    <t>JBT01-12272017-GR</t>
  </si>
  <si>
    <t>JBT01-01092018-GR</t>
  </si>
  <si>
    <t>JBT01-01122018-GR</t>
  </si>
  <si>
    <t>5.63</t>
  </si>
  <si>
    <t>JBT01-01242018-GR</t>
  </si>
  <si>
    <t>JBT01-02012018-GR</t>
  </si>
  <si>
    <t>2.84</t>
  </si>
  <si>
    <t>JBT01-02052018-GR</t>
  </si>
  <si>
    <t>JBT01-02212018-GR</t>
  </si>
  <si>
    <t>6.04</t>
  </si>
  <si>
    <t>JBT01-02262018-GR</t>
  </si>
  <si>
    <t>JBT01-03092018-GR</t>
  </si>
  <si>
    <t>5.11</t>
  </si>
  <si>
    <t>JBT01-03222018-GR</t>
  </si>
  <si>
    <t>4.49</t>
  </si>
  <si>
    <t>JBT01-03312018-GR</t>
  </si>
  <si>
    <t>10.71</t>
  </si>
  <si>
    <t>JBT01-04112018-GR</t>
  </si>
  <si>
    <t>4.74</t>
  </si>
  <si>
    <t>JBT02</t>
  </si>
  <si>
    <t>JBT02-11292017-GR</t>
  </si>
  <si>
    <t>JBT02-12042017-GR</t>
  </si>
  <si>
    <t>8.72</t>
  </si>
  <si>
    <t>JBT02-12152017-GR</t>
  </si>
  <si>
    <t>9.44</t>
  </si>
  <si>
    <t>JBT02-12192017-GR</t>
  </si>
  <si>
    <t>7.62</t>
  </si>
  <si>
    <t>JBT02-12272017-GR</t>
  </si>
  <si>
    <t>JBT02-01092018-GR</t>
  </si>
  <si>
    <t>JBT02-01122018-GR</t>
  </si>
  <si>
    <t>4.71</t>
  </si>
  <si>
    <t>JBT02-02212018-GR</t>
  </si>
  <si>
    <t>5.08</t>
  </si>
  <si>
    <t>JBT02-02262018-GR</t>
  </si>
  <si>
    <t>JBT02-03092018-GR</t>
  </si>
  <si>
    <t>8.25</t>
  </si>
  <si>
    <t>JBT02-03222018-GR</t>
  </si>
  <si>
    <t>8.5</t>
  </si>
  <si>
    <t>JBT02-03312018-GR</t>
  </si>
  <si>
    <t>12.6</t>
  </si>
  <si>
    <t>JBT11</t>
  </si>
  <si>
    <t>JBT11-11292017-GR</t>
  </si>
  <si>
    <t>JBT11-12042017-GR</t>
  </si>
  <si>
    <t>1.31</t>
  </si>
  <si>
    <t>JBT11-12152017-GR</t>
  </si>
  <si>
    <t>1.55</t>
  </si>
  <si>
    <t>JBT11-12192017-GR</t>
  </si>
  <si>
    <t>1.49</t>
  </si>
  <si>
    <t>JBT11-01242018-GR</t>
  </si>
  <si>
    <t>JBT11-02012018-GR</t>
  </si>
  <si>
    <t>1.42</t>
  </si>
  <si>
    <t>JBT11-02052018-GR</t>
  </si>
  <si>
    <t>JBT11-02212018-GR</t>
  </si>
  <si>
    <t>2.13</t>
  </si>
  <si>
    <t>JBT11-02262018-GR</t>
  </si>
  <si>
    <t>JBT11-03092018-GR</t>
  </si>
  <si>
    <t>1.76</t>
  </si>
  <si>
    <t>JBT11-03222018-GR</t>
  </si>
  <si>
    <t>1.82</t>
  </si>
  <si>
    <t>JBT11-03312018-GR</t>
  </si>
  <si>
    <t>3.1</t>
  </si>
  <si>
    <t>JBT16</t>
  </si>
  <si>
    <t>JBT16-11292017-GR</t>
  </si>
  <si>
    <t>JBT16-12042017-GR</t>
  </si>
  <si>
    <t>6.96</t>
  </si>
  <si>
    <t>JBT16-12152017-GR</t>
  </si>
  <si>
    <t>6.5</t>
  </si>
  <si>
    <t>JBT16-12192017-GR</t>
  </si>
  <si>
    <t>3.03</t>
  </si>
  <si>
    <t>JBT16-12272017-GR</t>
  </si>
  <si>
    <t>JBT16-01092018-GR</t>
  </si>
  <si>
    <t>JBT16-01162018-GR</t>
  </si>
  <si>
    <t>8.24</t>
  </si>
  <si>
    <t>JBT16-01252018-GR</t>
  </si>
  <si>
    <t>JBT16-02012018-GR</t>
  </si>
  <si>
    <t>3.39</t>
  </si>
  <si>
    <t>JBT16-02052018-GR</t>
  </si>
  <si>
    <t>JBT16-02212018-GR</t>
  </si>
  <si>
    <t>4.6</t>
  </si>
  <si>
    <t>JBT16-02262018-GR</t>
  </si>
  <si>
    <t>JBT16-03092018-GR</t>
  </si>
  <si>
    <t>5.59</t>
  </si>
  <si>
    <t>JBT16-03222018-GR</t>
  </si>
  <si>
    <t>5.05</t>
  </si>
  <si>
    <t>JBT16-03312018-GR</t>
  </si>
  <si>
    <t>JBT06</t>
  </si>
  <si>
    <t>JBT06-11292017-GR</t>
  </si>
  <si>
    <t>JBT06-12042017-GR</t>
  </si>
  <si>
    <t>18.13</t>
  </si>
  <si>
    <t>JBT06-12152017-GR</t>
  </si>
  <si>
    <t>16.94</t>
  </si>
  <si>
    <t>JBT06-12192017-GR</t>
  </si>
  <si>
    <t>17.56</t>
  </si>
  <si>
    <t>JBT06-01122018-GR</t>
  </si>
  <si>
    <t>13.77</t>
  </si>
  <si>
    <t>JBT06-01162018-GR</t>
  </si>
  <si>
    <t>24.54</t>
  </si>
  <si>
    <t>JBT06-01242018-GR</t>
  </si>
  <si>
    <t>JBT06-02012018-GR</t>
  </si>
  <si>
    <t>22.36</t>
  </si>
  <si>
    <t>JBT06-02052018-GR</t>
  </si>
  <si>
    <t>JBT06-02212018-GR</t>
  </si>
  <si>
    <t>10.77</t>
  </si>
  <si>
    <t>JBT06-02262018-GR</t>
  </si>
  <si>
    <t>JBT06-03092018-GR</t>
  </si>
  <si>
    <t>14.59</t>
  </si>
  <si>
    <t>JBT06-03222018-GR</t>
  </si>
  <si>
    <t>22.23</t>
  </si>
  <si>
    <t>JBT06-03312018-GR</t>
  </si>
  <si>
    <t>30.59</t>
  </si>
  <si>
    <t>JBT06-04112018-GR</t>
  </si>
  <si>
    <t>21.64</t>
  </si>
  <si>
    <t>Adjusted Volume</t>
  </si>
  <si>
    <t>Removed TP</t>
  </si>
  <si>
    <t>Removed TDP</t>
  </si>
  <si>
    <t>Log Adjusted Volume</t>
  </si>
  <si>
    <t>Log TP</t>
  </si>
  <si>
    <t>Log TDP</t>
  </si>
  <si>
    <t>Inst Load TP</t>
  </si>
  <si>
    <t>Log10 Inst Load TP</t>
  </si>
  <si>
    <t>Log10 Inst Load TDP</t>
  </si>
  <si>
    <t>Inst Load TDP</t>
  </si>
  <si>
    <t>Site</t>
  </si>
  <si>
    <t>Slope</t>
  </si>
  <si>
    <t>Intercept</t>
  </si>
  <si>
    <t>Low Flow</t>
  </si>
  <si>
    <t>Mod Flow</t>
  </si>
  <si>
    <t>High Flow</t>
  </si>
  <si>
    <t>Est Low Grab</t>
  </si>
  <si>
    <t>Est Mod Grab</t>
  </si>
  <si>
    <t>EstLow Back Transformed g</t>
  </si>
  <si>
    <t>EstMod Back Transformed g</t>
  </si>
  <si>
    <t>EstHighBack Transformed g</t>
  </si>
  <si>
    <t>Est HighGrab</t>
  </si>
  <si>
    <t>bit of an overestimate</t>
  </si>
  <si>
    <t>jbt19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</si>
</sst>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9"/>
      <color rgb="FF59595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4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164" fontId="2" fillId="3" borderId="2" xfId="0" applyNumberFormat="1" applyFont="1" applyFill="1" applyBorder="1" applyAlignment="1" applyProtection="1">
      <alignment horizontal="right" vertical="center" wrapText="1"/>
    </xf>
    <xf numFmtId="0" fontId="4" fillId="4" borderId="3" xfId="0" applyFont="1" applyFill="1" applyBorder="1" applyAlignment="1" applyProtection="1">
      <alignment horizontal="right" vertical="center" wrapText="1"/>
    </xf>
    <xf numFmtId="0" fontId="5" fillId="4" borderId="3" xfId="0" applyFont="1" applyFill="1" applyBorder="1" applyAlignment="1" applyProtection="1">
      <alignment horizontal="right" vertical="center" wrapText="1"/>
    </xf>
    <xf numFmtId="0" fontId="7" fillId="0" borderId="0" xfId="0" applyFont="1" applyAlignment="1">
      <alignment horizontal="center" vertical="center" readingOrder="1"/>
    </xf>
    <xf numFmtId="0" fontId="6" fillId="0" borderId="0" xfId="0" applyFont="1"/>
    <xf numFmtId="1" fontId="0" fillId="0" borderId="0" xfId="0" applyNumberFormat="1"/>
    <xf numFmtId="1" fontId="6" fillId="0" borderId="0" xfId="0" applyNumberFormat="1" applyFont="1"/>
    <xf numFmtId="0" fontId="0" fillId="0" borderId="0" xfId="0" applyFont="1"/>
    <xf numFmtId="1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101.xml"/><Relationship Id="rId1" Type="http://schemas.microsoft.com/office/2011/relationships/chartStyle" Target="style101.xml"/></Relationships>
</file>

<file path=xl/charts/_rels/chart102.xml.rels><?xml version="1.0" encoding="UTF-8" standalone="yes"?>
<Relationships xmlns="http://schemas.openxmlformats.org/package/2006/relationships"><Relationship Id="rId2" Type="http://schemas.microsoft.com/office/2011/relationships/chartColorStyle" Target="colors102.xml"/><Relationship Id="rId1" Type="http://schemas.microsoft.com/office/2011/relationships/chartStyle" Target="style102.xml"/></Relationships>
</file>

<file path=xl/charts/_rels/chart103.xml.rels><?xml version="1.0" encoding="UTF-8" standalone="yes"?>
<Relationships xmlns="http://schemas.openxmlformats.org/package/2006/relationships"><Relationship Id="rId2" Type="http://schemas.microsoft.com/office/2011/relationships/chartColorStyle" Target="colors103.xml"/><Relationship Id="rId1" Type="http://schemas.microsoft.com/office/2011/relationships/chartStyle" Target="style103.xml"/></Relationships>
</file>

<file path=xl/charts/_rels/chart104.xml.rels><?xml version="1.0" encoding="UTF-8" standalone="yes"?>
<Relationships xmlns="http://schemas.openxmlformats.org/package/2006/relationships"><Relationship Id="rId2" Type="http://schemas.microsoft.com/office/2011/relationships/chartColorStyle" Target="colors104.xml"/><Relationship Id="rId1" Type="http://schemas.microsoft.com/office/2011/relationships/chartStyle" Target="style104.xml"/></Relationships>
</file>

<file path=xl/charts/_rels/chart105.xml.rels><?xml version="1.0" encoding="UTF-8" standalone="yes"?>
<Relationships xmlns="http://schemas.openxmlformats.org/package/2006/relationships"><Relationship Id="rId2" Type="http://schemas.microsoft.com/office/2011/relationships/chartColorStyle" Target="colors105.xml"/><Relationship Id="rId1" Type="http://schemas.microsoft.com/office/2011/relationships/chartStyle" Target="style105.xml"/></Relationships>
</file>

<file path=xl/charts/_rels/chart106.xml.rels><?xml version="1.0" encoding="UTF-8" standalone="yes"?>
<Relationships xmlns="http://schemas.openxmlformats.org/package/2006/relationships"><Relationship Id="rId2" Type="http://schemas.microsoft.com/office/2011/relationships/chartColorStyle" Target="colors106.xml"/><Relationship Id="rId1" Type="http://schemas.microsoft.com/office/2011/relationships/chartStyle" Target="style106.xml"/></Relationships>
</file>

<file path=xl/charts/_rels/chart107.xml.rels><?xml version="1.0" encoding="UTF-8" standalone="yes"?>
<Relationships xmlns="http://schemas.openxmlformats.org/package/2006/relationships"><Relationship Id="rId2" Type="http://schemas.microsoft.com/office/2011/relationships/chartColorStyle" Target="colors107.xml"/><Relationship Id="rId1" Type="http://schemas.microsoft.com/office/2011/relationships/chartStyle" Target="style107.xml"/></Relationships>
</file>

<file path=xl/charts/_rels/chart108.xml.rels><?xml version="1.0" encoding="UTF-8" standalone="yes"?>
<Relationships xmlns="http://schemas.openxmlformats.org/package/2006/relationships"><Relationship Id="rId2" Type="http://schemas.microsoft.com/office/2011/relationships/chartColorStyle" Target="colors108.xml"/><Relationship Id="rId1" Type="http://schemas.microsoft.com/office/2011/relationships/chartStyle" Target="style108.xml"/></Relationships>
</file>

<file path=xl/charts/_rels/chart109.xml.rels><?xml version="1.0" encoding="UTF-8" standalone="yes"?>
<Relationships xmlns="http://schemas.openxmlformats.org/package/2006/relationships"><Relationship Id="rId2" Type="http://schemas.microsoft.com/office/2011/relationships/chartColorStyle" Target="colors109.xml"/><Relationship Id="rId1" Type="http://schemas.microsoft.com/office/2011/relationships/chartStyle" Target="style10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0.xml.rels><?xml version="1.0" encoding="UTF-8" standalone="yes"?>
<Relationships xmlns="http://schemas.openxmlformats.org/package/2006/relationships"><Relationship Id="rId2" Type="http://schemas.microsoft.com/office/2011/relationships/chartColorStyle" Target="colors110.xml"/><Relationship Id="rId1" Type="http://schemas.microsoft.com/office/2011/relationships/chartStyle" Target="style110.xml"/></Relationships>
</file>

<file path=xl/charts/_rels/chart111.xml.rels><?xml version="1.0" encoding="UTF-8" standalone="yes"?>
<Relationships xmlns="http://schemas.openxmlformats.org/package/2006/relationships"><Relationship Id="rId2" Type="http://schemas.microsoft.com/office/2011/relationships/chartColorStyle" Target="colors111.xml"/><Relationship Id="rId1" Type="http://schemas.microsoft.com/office/2011/relationships/chartStyle" Target="style1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79199475065617"/>
                  <c:y val="0.206153631112841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(2)'!$R$30:$R$44</c:f>
              <c:numCache>
                <c:formatCode>General</c:formatCode>
                <c:ptCount val="15"/>
                <c:pt idx="0">
                  <c:v>100</c:v>
                </c:pt>
                <c:pt idx="1">
                  <c:v>45</c:v>
                </c:pt>
                <c:pt idx="2">
                  <c:v>55</c:v>
                </c:pt>
                <c:pt idx="3">
                  <c:v>35</c:v>
                </c:pt>
                <c:pt idx="4">
                  <c:v>100</c:v>
                </c:pt>
                <c:pt idx="5">
                  <c:v>1300</c:v>
                </c:pt>
                <c:pt idx="6">
                  <c:v>1300</c:v>
                </c:pt>
                <c:pt idx="7">
                  <c:v>1000.0001</c:v>
                </c:pt>
                <c:pt idx="8">
                  <c:v>100</c:v>
                </c:pt>
                <c:pt idx="9">
                  <c:v>50</c:v>
                </c:pt>
                <c:pt idx="10">
                  <c:v>3100.0003000000002</c:v>
                </c:pt>
                <c:pt idx="11">
                  <c:v>500</c:v>
                </c:pt>
                <c:pt idx="12">
                  <c:v>200</c:v>
                </c:pt>
                <c:pt idx="13">
                  <c:v>100</c:v>
                </c:pt>
                <c:pt idx="14">
                  <c:v>400</c:v>
                </c:pt>
              </c:numCache>
            </c:numRef>
          </c:xVal>
          <c:yVal>
            <c:numRef>
              <c:f>'FlowGrabJoin  GRAPH (2)'!$D$30:$D$44</c:f>
              <c:numCache>
                <c:formatCode>General</c:formatCode>
                <c:ptCount val="15"/>
                <c:pt idx="0">
                  <c:v>54.3</c:v>
                </c:pt>
                <c:pt idx="1">
                  <c:v>54.6</c:v>
                </c:pt>
                <c:pt idx="2">
                  <c:v>43.4</c:v>
                </c:pt>
                <c:pt idx="3">
                  <c:v>24.2</c:v>
                </c:pt>
                <c:pt idx="4">
                  <c:v>18.399999999999999</c:v>
                </c:pt>
                <c:pt idx="5">
                  <c:v>367</c:v>
                </c:pt>
                <c:pt idx="6">
                  <c:v>49.9</c:v>
                </c:pt>
                <c:pt idx="7">
                  <c:v>158</c:v>
                </c:pt>
                <c:pt idx="8">
                  <c:v>21.2</c:v>
                </c:pt>
                <c:pt idx="9">
                  <c:v>32.200000000000003</c:v>
                </c:pt>
                <c:pt idx="10">
                  <c:v>240</c:v>
                </c:pt>
                <c:pt idx="11">
                  <c:v>216</c:v>
                </c:pt>
                <c:pt idx="12">
                  <c:v>98.9</c:v>
                </c:pt>
                <c:pt idx="13">
                  <c:v>22.5</c:v>
                </c:pt>
                <c:pt idx="14">
                  <c:v>838.5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107160"/>
        <c:axId val="443960896"/>
      </c:scatterChart>
      <c:valAx>
        <c:axId val="441107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960896"/>
        <c:crosses val="autoZero"/>
        <c:crossBetween val="midCat"/>
      </c:valAx>
      <c:valAx>
        <c:axId val="44396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107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(2)'!$R$140:$R$151</c:f>
              <c:numCache>
                <c:formatCode>General</c:formatCode>
                <c:ptCount val="12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1</c:v>
                </c:pt>
                <c:pt idx="4">
                  <c:v>3700</c:v>
                </c:pt>
                <c:pt idx="5">
                  <c:v>800</c:v>
                </c:pt>
                <c:pt idx="6">
                  <c:v>2000.0001</c:v>
                </c:pt>
                <c:pt idx="7">
                  <c:v>400</c:v>
                </c:pt>
                <c:pt idx="8">
                  <c:v>500</c:v>
                </c:pt>
                <c:pt idx="9">
                  <c:v>100</c:v>
                </c:pt>
                <c:pt idx="10">
                  <c:v>1600.0001</c:v>
                </c:pt>
                <c:pt idx="11">
                  <c:v>500</c:v>
                </c:pt>
              </c:numCache>
            </c:numRef>
          </c:xVal>
          <c:yVal>
            <c:numRef>
              <c:f>'FlowGrabJoin  GRAPH (2)'!$D$140:$D$151</c:f>
              <c:numCache>
                <c:formatCode>General</c:formatCode>
                <c:ptCount val="12"/>
                <c:pt idx="0">
                  <c:v>59.7</c:v>
                </c:pt>
                <c:pt idx="1">
                  <c:v>35.4</c:v>
                </c:pt>
                <c:pt idx="2">
                  <c:v>33.4</c:v>
                </c:pt>
                <c:pt idx="4">
                  <c:v>264.5</c:v>
                </c:pt>
                <c:pt idx="5">
                  <c:v>61</c:v>
                </c:pt>
                <c:pt idx="6">
                  <c:v>317.5</c:v>
                </c:pt>
                <c:pt idx="7">
                  <c:v>174.4</c:v>
                </c:pt>
                <c:pt idx="8">
                  <c:v>134</c:v>
                </c:pt>
                <c:pt idx="9">
                  <c:v>254</c:v>
                </c:pt>
                <c:pt idx="10">
                  <c:v>368</c:v>
                </c:pt>
                <c:pt idx="11">
                  <c:v>75.2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73184"/>
        <c:axId val="446173576"/>
      </c:scatterChart>
      <c:valAx>
        <c:axId val="44617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73576"/>
        <c:crosses val="autoZero"/>
        <c:crossBetween val="midCat"/>
      </c:valAx>
      <c:valAx>
        <c:axId val="44617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7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(2)'!$J$30:$J$44</c:f>
              <c:numCache>
                <c:formatCode>General</c:formatCode>
                <c:ptCount val="15"/>
                <c:pt idx="0">
                  <c:v>5430</c:v>
                </c:pt>
                <c:pt idx="1">
                  <c:v>2457</c:v>
                </c:pt>
                <c:pt idx="2">
                  <c:v>2387</c:v>
                </c:pt>
                <c:pt idx="3">
                  <c:v>847</c:v>
                </c:pt>
                <c:pt idx="4">
                  <c:v>1839.9999999999998</c:v>
                </c:pt>
                <c:pt idx="5">
                  <c:v>477100</c:v>
                </c:pt>
                <c:pt idx="6">
                  <c:v>64870</c:v>
                </c:pt>
                <c:pt idx="7">
                  <c:v>158000.01579999999</c:v>
                </c:pt>
                <c:pt idx="8">
                  <c:v>2120</c:v>
                </c:pt>
                <c:pt idx="9">
                  <c:v>1610.0000000000002</c:v>
                </c:pt>
                <c:pt idx="10">
                  <c:v>744000.07200000004</c:v>
                </c:pt>
                <c:pt idx="11">
                  <c:v>108000</c:v>
                </c:pt>
                <c:pt idx="12">
                  <c:v>19780</c:v>
                </c:pt>
                <c:pt idx="13">
                  <c:v>2250</c:v>
                </c:pt>
                <c:pt idx="14">
                  <c:v>335400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(2)'!$K$30:$K$44</c:f>
              <c:numCache>
                <c:formatCode>General</c:formatCode>
                <c:ptCount val="15"/>
                <c:pt idx="0">
                  <c:v>2180</c:v>
                </c:pt>
                <c:pt idx="1">
                  <c:v>769.50000000000011</c:v>
                </c:pt>
                <c:pt idx="2">
                  <c:v>1193.5</c:v>
                </c:pt>
                <c:pt idx="3">
                  <c:v>616</c:v>
                </c:pt>
                <c:pt idx="4">
                  <c:v>1590</c:v>
                </c:pt>
                <c:pt idx="6">
                  <c:v>31460</c:v>
                </c:pt>
                <c:pt idx="7">
                  <c:v>52800.005279999998</c:v>
                </c:pt>
                <c:pt idx="8">
                  <c:v>2310</c:v>
                </c:pt>
                <c:pt idx="9">
                  <c:v>844.99999999999989</c:v>
                </c:pt>
                <c:pt idx="10">
                  <c:v>334800.03240000003</c:v>
                </c:pt>
                <c:pt idx="11">
                  <c:v>34600</c:v>
                </c:pt>
                <c:pt idx="12">
                  <c:v>6800</c:v>
                </c:pt>
                <c:pt idx="13">
                  <c:v>1839.9999999999998</c:v>
                </c:pt>
                <c:pt idx="14">
                  <c:v>72000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802400"/>
        <c:axId val="585802792"/>
      </c:barChart>
      <c:catAx>
        <c:axId val="5858024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2792"/>
        <c:crosses val="autoZero"/>
        <c:auto val="1"/>
        <c:lblAlgn val="ctr"/>
        <c:lblOffset val="100"/>
        <c:noMultiLvlLbl val="0"/>
      </c:catAx>
      <c:valAx>
        <c:axId val="585802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2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(2)'!$J$45:$J$60</c:f>
              <c:numCache>
                <c:formatCode>General</c:formatCode>
                <c:ptCount val="16"/>
                <c:pt idx="0">
                  <c:v>70720</c:v>
                </c:pt>
                <c:pt idx="1">
                  <c:v>33840</c:v>
                </c:pt>
                <c:pt idx="2">
                  <c:v>17240</c:v>
                </c:pt>
                <c:pt idx="3">
                  <c:v>20340</c:v>
                </c:pt>
                <c:pt idx="4">
                  <c:v>13680</c:v>
                </c:pt>
                <c:pt idx="5">
                  <c:v>4029.9999999999995</c:v>
                </c:pt>
                <c:pt idx="6">
                  <c:v>84300</c:v>
                </c:pt>
                <c:pt idx="7">
                  <c:v>3669299.094</c:v>
                </c:pt>
                <c:pt idx="8">
                  <c:v>42210</c:v>
                </c:pt>
                <c:pt idx="9">
                  <c:v>14700</c:v>
                </c:pt>
                <c:pt idx="10">
                  <c:v>6313801.2379999999</c:v>
                </c:pt>
                <c:pt idx="11">
                  <c:v>580000</c:v>
                </c:pt>
                <c:pt idx="12">
                  <c:v>113520</c:v>
                </c:pt>
                <c:pt idx="13">
                  <c:v>30910</c:v>
                </c:pt>
                <c:pt idx="14">
                  <c:v>3691999.0769999996</c:v>
                </c:pt>
                <c:pt idx="15">
                  <c:v>45220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(2)'!$K$45:$K$60</c:f>
              <c:numCache>
                <c:formatCode>General</c:formatCode>
                <c:ptCount val="16"/>
                <c:pt idx="0">
                  <c:v>42250</c:v>
                </c:pt>
                <c:pt idx="1">
                  <c:v>27900</c:v>
                </c:pt>
                <c:pt idx="2">
                  <c:v>14040</c:v>
                </c:pt>
                <c:pt idx="3">
                  <c:v>16440</c:v>
                </c:pt>
                <c:pt idx="4">
                  <c:v>10890</c:v>
                </c:pt>
                <c:pt idx="5">
                  <c:v>2640</c:v>
                </c:pt>
                <c:pt idx="6">
                  <c:v>59550.000000000007</c:v>
                </c:pt>
                <c:pt idx="7">
                  <c:v>3418199.156</c:v>
                </c:pt>
                <c:pt idx="8">
                  <c:v>34230</c:v>
                </c:pt>
                <c:pt idx="9">
                  <c:v>11610</c:v>
                </c:pt>
                <c:pt idx="10">
                  <c:v>5367241.0524000004</c:v>
                </c:pt>
                <c:pt idx="11">
                  <c:v>400000</c:v>
                </c:pt>
                <c:pt idx="12">
                  <c:v>86880</c:v>
                </c:pt>
                <c:pt idx="13">
                  <c:v>29700</c:v>
                </c:pt>
                <c:pt idx="14">
                  <c:v>2327999.4180000001</c:v>
                </c:pt>
                <c:pt idx="15">
                  <c:v>39695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803576"/>
        <c:axId val="585803968"/>
      </c:barChart>
      <c:catAx>
        <c:axId val="585803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3968"/>
        <c:crosses val="autoZero"/>
        <c:auto val="1"/>
        <c:lblAlgn val="ctr"/>
        <c:lblOffset val="100"/>
        <c:noMultiLvlLbl val="0"/>
      </c:catAx>
      <c:valAx>
        <c:axId val="58580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(2)'!$J$61:$J$75</c:f>
              <c:numCache>
                <c:formatCode>General</c:formatCode>
                <c:ptCount val="15"/>
                <c:pt idx="0">
                  <c:v>98392.546242200013</c:v>
                </c:pt>
                <c:pt idx="1">
                  <c:v>30350.975401109998</c:v>
                </c:pt>
                <c:pt idx="2">
                  <c:v>574.79199147500003</c:v>
                </c:pt>
                <c:pt idx="3">
                  <c:v>10315.826681740002</c:v>
                </c:pt>
                <c:pt idx="4">
                  <c:v>18076935</c:v>
                </c:pt>
                <c:pt idx="5">
                  <c:v>141778.95034820001</c:v>
                </c:pt>
                <c:pt idx="6">
                  <c:v>8087755.0401999997</c:v>
                </c:pt>
                <c:pt idx="7">
                  <c:v>33695.896396649994</c:v>
                </c:pt>
                <c:pt idx="9">
                  <c:v>10348794.289799999</c:v>
                </c:pt>
                <c:pt idx="10">
                  <c:v>1260146.3443799999</c:v>
                </c:pt>
                <c:pt idx="11">
                  <c:v>455207.38901280001</c:v>
                </c:pt>
                <c:pt idx="12">
                  <c:v>30017.087853279998</c:v>
                </c:pt>
                <c:pt idx="13">
                  <c:v>5423924.0250000004</c:v>
                </c:pt>
                <c:pt idx="14">
                  <c:v>51362.096094399996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(2)'!$K$61:$K$75</c:f>
              <c:numCache>
                <c:formatCode>General</c:formatCode>
                <c:ptCount val="15"/>
                <c:pt idx="0">
                  <c:v>73047.33466800001</c:v>
                </c:pt>
                <c:pt idx="1">
                  <c:v>20499.720721199999</c:v>
                </c:pt>
                <c:pt idx="2">
                  <c:v>564.18044701700001</c:v>
                </c:pt>
                <c:pt idx="3">
                  <c:v>6253.6358640600001</c:v>
                </c:pt>
                <c:pt idx="5">
                  <c:v>138813.99131050002</c:v>
                </c:pt>
                <c:pt idx="6">
                  <c:v>7457970.8362499997</c:v>
                </c:pt>
                <c:pt idx="7">
                  <c:v>34608.652055250001</c:v>
                </c:pt>
                <c:pt idx="9">
                  <c:v>8606918.0231999997</c:v>
                </c:pt>
                <c:pt idx="10">
                  <c:v>1053940.5789359999</c:v>
                </c:pt>
                <c:pt idx="11">
                  <c:v>389876.69892300002</c:v>
                </c:pt>
                <c:pt idx="12">
                  <c:v>24451.005337440001</c:v>
                </c:pt>
                <c:pt idx="13">
                  <c:v>3133822.77</c:v>
                </c:pt>
                <c:pt idx="14">
                  <c:v>43460.235156800001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259776"/>
        <c:axId val="586260168"/>
      </c:barChart>
      <c:catAx>
        <c:axId val="5862597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0168"/>
        <c:crosses val="autoZero"/>
        <c:auto val="1"/>
        <c:lblAlgn val="ctr"/>
        <c:lblOffset val="100"/>
        <c:noMultiLvlLbl val="0"/>
      </c:catAx>
      <c:valAx>
        <c:axId val="58626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59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(2)'!$J$76:$J$87</c:f>
              <c:numCache>
                <c:formatCode>General</c:formatCode>
                <c:ptCount val="12"/>
                <c:pt idx="0">
                  <c:v>3170</c:v>
                </c:pt>
                <c:pt idx="1">
                  <c:v>2820</c:v>
                </c:pt>
                <c:pt idx="2">
                  <c:v>5140</c:v>
                </c:pt>
                <c:pt idx="3">
                  <c:v>866000</c:v>
                </c:pt>
                <c:pt idx="4">
                  <c:v>47880</c:v>
                </c:pt>
                <c:pt idx="5">
                  <c:v>7020</c:v>
                </c:pt>
                <c:pt idx="6">
                  <c:v>1110</c:v>
                </c:pt>
                <c:pt idx="7">
                  <c:v>814500</c:v>
                </c:pt>
                <c:pt idx="8">
                  <c:v>38640</c:v>
                </c:pt>
                <c:pt idx="9">
                  <c:v>29540.000000000004</c:v>
                </c:pt>
                <c:pt idx="10">
                  <c:v>3579.9999999999995</c:v>
                </c:pt>
                <c:pt idx="11">
                  <c:v>552000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(2)'!$K$76:$K$87</c:f>
              <c:numCache>
                <c:formatCode>General</c:formatCode>
                <c:ptCount val="12"/>
                <c:pt idx="0">
                  <c:v>2480</c:v>
                </c:pt>
                <c:pt idx="1">
                  <c:v>2200</c:v>
                </c:pt>
                <c:pt idx="2">
                  <c:v>3879.9999999999995</c:v>
                </c:pt>
                <c:pt idx="3">
                  <c:v>723000</c:v>
                </c:pt>
                <c:pt idx="4">
                  <c:v>44280</c:v>
                </c:pt>
                <c:pt idx="5">
                  <c:v>7050</c:v>
                </c:pt>
                <c:pt idx="6">
                  <c:v>990</c:v>
                </c:pt>
                <c:pt idx="7">
                  <c:v>582600</c:v>
                </c:pt>
                <c:pt idx="8">
                  <c:v>29200</c:v>
                </c:pt>
                <c:pt idx="9">
                  <c:v>24220</c:v>
                </c:pt>
                <c:pt idx="10">
                  <c:v>3579.9999999999995</c:v>
                </c:pt>
                <c:pt idx="11">
                  <c:v>207000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260952"/>
        <c:axId val="586261344"/>
      </c:barChart>
      <c:catAx>
        <c:axId val="586260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1344"/>
        <c:crosses val="autoZero"/>
        <c:auto val="1"/>
        <c:lblAlgn val="ctr"/>
        <c:lblOffset val="100"/>
        <c:noMultiLvlLbl val="0"/>
      </c:catAx>
      <c:valAx>
        <c:axId val="58626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0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(2)'!$J$88:$J$99</c:f>
              <c:numCache>
                <c:formatCode>General</c:formatCode>
                <c:ptCount val="12"/>
                <c:pt idx="0">
                  <c:v>28140.000000000004</c:v>
                </c:pt>
                <c:pt idx="1">
                  <c:v>11340.001619999999</c:v>
                </c:pt>
                <c:pt idx="2">
                  <c:v>5720</c:v>
                </c:pt>
                <c:pt idx="3">
                  <c:v>8400.0013999999992</c:v>
                </c:pt>
                <c:pt idx="4">
                  <c:v>574720</c:v>
                </c:pt>
                <c:pt idx="5">
                  <c:v>25800.00258</c:v>
                </c:pt>
                <c:pt idx="6">
                  <c:v>7640.0000000000009</c:v>
                </c:pt>
                <c:pt idx="7">
                  <c:v>2083841.7036800003</c:v>
                </c:pt>
                <c:pt idx="8">
                  <c:v>70560.007559999998</c:v>
                </c:pt>
                <c:pt idx="9">
                  <c:v>26910.002339999999</c:v>
                </c:pt>
                <c:pt idx="10">
                  <c:v>10260.00114</c:v>
                </c:pt>
                <c:pt idx="11">
                  <c:v>387599.72119999997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(2)'!$K$88:$K$99</c:f>
              <c:numCache>
                <c:formatCode>General</c:formatCode>
                <c:ptCount val="12"/>
                <c:pt idx="0">
                  <c:v>17500</c:v>
                </c:pt>
                <c:pt idx="1">
                  <c:v>8540.0012200000001</c:v>
                </c:pt>
                <c:pt idx="2">
                  <c:v>4760</c:v>
                </c:pt>
                <c:pt idx="3">
                  <c:v>7200.0011999999997</c:v>
                </c:pt>
                <c:pt idx="4">
                  <c:v>468480</c:v>
                </c:pt>
                <c:pt idx="5">
                  <c:v>12200.001219999998</c:v>
                </c:pt>
                <c:pt idx="6">
                  <c:v>6680</c:v>
                </c:pt>
                <c:pt idx="7">
                  <c:v>1554001.2705000001</c:v>
                </c:pt>
                <c:pt idx="8">
                  <c:v>53480.005730000004</c:v>
                </c:pt>
                <c:pt idx="9">
                  <c:v>25990.002260000001</c:v>
                </c:pt>
                <c:pt idx="10">
                  <c:v>10260.00114</c:v>
                </c:pt>
                <c:pt idx="11">
                  <c:v>216029.84461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262128"/>
        <c:axId val="586262520"/>
      </c:barChart>
      <c:catAx>
        <c:axId val="586262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2520"/>
        <c:crosses val="autoZero"/>
        <c:auto val="1"/>
        <c:lblAlgn val="ctr"/>
        <c:lblOffset val="100"/>
        <c:noMultiLvlLbl val="0"/>
      </c:catAx>
      <c:valAx>
        <c:axId val="58626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(2)'!$J$100:$J$113</c:f>
              <c:numCache>
                <c:formatCode>General</c:formatCode>
                <c:ptCount val="14"/>
                <c:pt idx="0">
                  <c:v>3579.9999999999995</c:v>
                </c:pt>
                <c:pt idx="1">
                  <c:v>3679.9999999999995</c:v>
                </c:pt>
                <c:pt idx="2">
                  <c:v>18200</c:v>
                </c:pt>
                <c:pt idx="3">
                  <c:v>3890</c:v>
                </c:pt>
                <c:pt idx="5">
                  <c:v>15960</c:v>
                </c:pt>
                <c:pt idx="6">
                  <c:v>77400.012900000002</c:v>
                </c:pt>
                <c:pt idx="7">
                  <c:v>3190</c:v>
                </c:pt>
                <c:pt idx="8">
                  <c:v>75200</c:v>
                </c:pt>
                <c:pt idx="9">
                  <c:v>4860</c:v>
                </c:pt>
                <c:pt idx="10">
                  <c:v>10220</c:v>
                </c:pt>
                <c:pt idx="11">
                  <c:v>2450</c:v>
                </c:pt>
                <c:pt idx="12">
                  <c:v>121800</c:v>
                </c:pt>
                <c:pt idx="13">
                  <c:v>6280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(2)'!$K$100:$K$113</c:f>
              <c:numCache>
                <c:formatCode>General</c:formatCode>
                <c:ptCount val="14"/>
                <c:pt idx="0">
                  <c:v>2450</c:v>
                </c:pt>
                <c:pt idx="1">
                  <c:v>2600</c:v>
                </c:pt>
                <c:pt idx="2">
                  <c:v>2400</c:v>
                </c:pt>
                <c:pt idx="3">
                  <c:v>2450</c:v>
                </c:pt>
                <c:pt idx="5">
                  <c:v>4800</c:v>
                </c:pt>
                <c:pt idx="6">
                  <c:v>44520.007420000002</c:v>
                </c:pt>
                <c:pt idx="7">
                  <c:v>2540</c:v>
                </c:pt>
                <c:pt idx="8">
                  <c:v>43200</c:v>
                </c:pt>
                <c:pt idx="9">
                  <c:v>2860</c:v>
                </c:pt>
                <c:pt idx="10">
                  <c:v>4380</c:v>
                </c:pt>
                <c:pt idx="11">
                  <c:v>2010.0000000000002</c:v>
                </c:pt>
                <c:pt idx="12">
                  <c:v>27570</c:v>
                </c:pt>
                <c:pt idx="13">
                  <c:v>4320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263304"/>
        <c:axId val="586263696"/>
      </c:barChart>
      <c:catAx>
        <c:axId val="5862633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3696"/>
        <c:crosses val="autoZero"/>
        <c:auto val="1"/>
        <c:lblAlgn val="ctr"/>
        <c:lblOffset val="100"/>
        <c:noMultiLvlLbl val="0"/>
      </c:catAx>
      <c:valAx>
        <c:axId val="58626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3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(2)'!$J$114:$J$124</c:f>
              <c:numCache>
                <c:formatCode>General</c:formatCode>
                <c:ptCount val="11"/>
                <c:pt idx="0">
                  <c:v>38000</c:v>
                </c:pt>
                <c:pt idx="1">
                  <c:v>36850</c:v>
                </c:pt>
                <c:pt idx="2">
                  <c:v>22680</c:v>
                </c:pt>
                <c:pt idx="3">
                  <c:v>10000</c:v>
                </c:pt>
                <c:pt idx="4">
                  <c:v>9200</c:v>
                </c:pt>
                <c:pt idx="5">
                  <c:v>2966400.8640000001</c:v>
                </c:pt>
                <c:pt idx="6">
                  <c:v>501900.0478</c:v>
                </c:pt>
                <c:pt idx="7">
                  <c:v>80040.006959999999</c:v>
                </c:pt>
                <c:pt idx="8">
                  <c:v>20160.00288</c:v>
                </c:pt>
                <c:pt idx="9">
                  <c:v>1206750</c:v>
                </c:pt>
                <c:pt idx="10">
                  <c:v>6260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(2)'!$K$114:$K$124</c:f>
              <c:numCache>
                <c:formatCode>General</c:formatCode>
                <c:ptCount val="11"/>
                <c:pt idx="0">
                  <c:v>28300</c:v>
                </c:pt>
                <c:pt idx="1">
                  <c:v>13850</c:v>
                </c:pt>
                <c:pt idx="2">
                  <c:v>6880</c:v>
                </c:pt>
                <c:pt idx="3">
                  <c:v>9440</c:v>
                </c:pt>
                <c:pt idx="4">
                  <c:v>7559.9999999999991</c:v>
                </c:pt>
                <c:pt idx="5">
                  <c:v>2101200.6120000002</c:v>
                </c:pt>
                <c:pt idx="6">
                  <c:v>256200.02439999999</c:v>
                </c:pt>
                <c:pt idx="7">
                  <c:v>65550.005699999994</c:v>
                </c:pt>
                <c:pt idx="8">
                  <c:v>19180.00274</c:v>
                </c:pt>
                <c:pt idx="9">
                  <c:v>366000</c:v>
                </c:pt>
                <c:pt idx="10">
                  <c:v>5480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264480"/>
        <c:axId val="586264872"/>
      </c:barChart>
      <c:catAx>
        <c:axId val="586264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4872"/>
        <c:crosses val="autoZero"/>
        <c:auto val="1"/>
        <c:lblAlgn val="ctr"/>
        <c:lblOffset val="100"/>
        <c:noMultiLvlLbl val="0"/>
      </c:catAx>
      <c:valAx>
        <c:axId val="58626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(2)'!$J$125:$J$139</c:f>
              <c:numCache>
                <c:formatCode>General</c:formatCode>
                <c:ptCount val="15"/>
                <c:pt idx="0">
                  <c:v>5370</c:v>
                </c:pt>
                <c:pt idx="1">
                  <c:v>8100</c:v>
                </c:pt>
                <c:pt idx="2">
                  <c:v>1200</c:v>
                </c:pt>
                <c:pt idx="3">
                  <c:v>7380</c:v>
                </c:pt>
                <c:pt idx="4">
                  <c:v>5280</c:v>
                </c:pt>
                <c:pt idx="5">
                  <c:v>7120</c:v>
                </c:pt>
                <c:pt idx="6">
                  <c:v>27630.003069999999</c:v>
                </c:pt>
                <c:pt idx="7">
                  <c:v>24360.00203</c:v>
                </c:pt>
                <c:pt idx="8">
                  <c:v>8975</c:v>
                </c:pt>
                <c:pt idx="9">
                  <c:v>6680</c:v>
                </c:pt>
                <c:pt idx="10">
                  <c:v>399999.88</c:v>
                </c:pt>
                <c:pt idx="11">
                  <c:v>36360.00303</c:v>
                </c:pt>
                <c:pt idx="12">
                  <c:v>99240.008270000006</c:v>
                </c:pt>
                <c:pt idx="13">
                  <c:v>14190.002364999998</c:v>
                </c:pt>
                <c:pt idx="14">
                  <c:v>107610.00632999999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(2)'!$K$125:$K$139</c:f>
              <c:numCache>
                <c:formatCode>General</c:formatCode>
                <c:ptCount val="15"/>
                <c:pt idx="0">
                  <c:v>1070</c:v>
                </c:pt>
                <c:pt idx="1">
                  <c:v>1920</c:v>
                </c:pt>
                <c:pt idx="2">
                  <c:v>990</c:v>
                </c:pt>
                <c:pt idx="3">
                  <c:v>5790</c:v>
                </c:pt>
                <c:pt idx="4">
                  <c:v>2420</c:v>
                </c:pt>
                <c:pt idx="5">
                  <c:v>1210</c:v>
                </c:pt>
                <c:pt idx="6">
                  <c:v>10800.001199999999</c:v>
                </c:pt>
                <c:pt idx="7">
                  <c:v>18360.001530000001</c:v>
                </c:pt>
                <c:pt idx="8">
                  <c:v>5850</c:v>
                </c:pt>
                <c:pt idx="9">
                  <c:v>4400</c:v>
                </c:pt>
                <c:pt idx="10">
                  <c:v>238399.92848</c:v>
                </c:pt>
                <c:pt idx="11">
                  <c:v>17640.001469999999</c:v>
                </c:pt>
                <c:pt idx="12">
                  <c:v>14280.001190000001</c:v>
                </c:pt>
                <c:pt idx="13">
                  <c:v>5073.0008454999997</c:v>
                </c:pt>
                <c:pt idx="14">
                  <c:v>52190.003069999999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265656"/>
        <c:axId val="586266048"/>
      </c:barChart>
      <c:catAx>
        <c:axId val="586265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6048"/>
        <c:crosses val="autoZero"/>
        <c:auto val="1"/>
        <c:lblAlgn val="ctr"/>
        <c:lblOffset val="100"/>
        <c:noMultiLvlLbl val="0"/>
      </c:catAx>
      <c:valAx>
        <c:axId val="58626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(2)'!$J$140:$J$151</c:f>
              <c:numCache>
                <c:formatCode>General</c:formatCode>
                <c:ptCount val="12"/>
                <c:pt idx="0">
                  <c:v>11940</c:v>
                </c:pt>
                <c:pt idx="1">
                  <c:v>3540</c:v>
                </c:pt>
                <c:pt idx="2">
                  <c:v>1670</c:v>
                </c:pt>
                <c:pt idx="4">
                  <c:v>978650</c:v>
                </c:pt>
                <c:pt idx="5">
                  <c:v>48800</c:v>
                </c:pt>
                <c:pt idx="6">
                  <c:v>635000.03174999997</c:v>
                </c:pt>
                <c:pt idx="7">
                  <c:v>69760</c:v>
                </c:pt>
                <c:pt idx="8">
                  <c:v>67000</c:v>
                </c:pt>
                <c:pt idx="9">
                  <c:v>25400</c:v>
                </c:pt>
                <c:pt idx="10">
                  <c:v>588800.0368</c:v>
                </c:pt>
                <c:pt idx="11">
                  <c:v>37600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(2)'!$K$140:$K$151</c:f>
              <c:numCache>
                <c:formatCode>General</c:formatCode>
                <c:ptCount val="12"/>
                <c:pt idx="0">
                  <c:v>3900</c:v>
                </c:pt>
                <c:pt idx="1">
                  <c:v>1530</c:v>
                </c:pt>
                <c:pt idx="2">
                  <c:v>994.99999999999989</c:v>
                </c:pt>
                <c:pt idx="4">
                  <c:v>811410</c:v>
                </c:pt>
                <c:pt idx="5">
                  <c:v>33920</c:v>
                </c:pt>
                <c:pt idx="6">
                  <c:v>480000.02399999998</c:v>
                </c:pt>
                <c:pt idx="7">
                  <c:v>30480</c:v>
                </c:pt>
                <c:pt idx="8">
                  <c:v>38100</c:v>
                </c:pt>
                <c:pt idx="9">
                  <c:v>15300</c:v>
                </c:pt>
                <c:pt idx="10">
                  <c:v>106560.00665999998</c:v>
                </c:pt>
                <c:pt idx="11">
                  <c:v>15000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266832"/>
        <c:axId val="586267224"/>
      </c:barChart>
      <c:catAx>
        <c:axId val="586266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7224"/>
        <c:crosses val="autoZero"/>
        <c:auto val="1"/>
        <c:lblAlgn val="ctr"/>
        <c:lblOffset val="100"/>
        <c:noMultiLvlLbl val="0"/>
      </c:catAx>
      <c:valAx>
        <c:axId val="58626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6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(2)'!$J$152:$J$159</c:f>
              <c:numCache>
                <c:formatCode>General</c:formatCode>
                <c:ptCount val="8"/>
                <c:pt idx="0">
                  <c:v>15180</c:v>
                </c:pt>
                <c:pt idx="1">
                  <c:v>5490</c:v>
                </c:pt>
                <c:pt idx="2">
                  <c:v>2950</c:v>
                </c:pt>
                <c:pt idx="7">
                  <c:v>146300.01329999999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(2)'!$K$152:$K$159</c:f>
              <c:numCache>
                <c:formatCode>General</c:formatCode>
                <c:ptCount val="8"/>
                <c:pt idx="0">
                  <c:v>3810</c:v>
                </c:pt>
                <c:pt idx="1">
                  <c:v>1050</c:v>
                </c:pt>
                <c:pt idx="2">
                  <c:v>1650</c:v>
                </c:pt>
                <c:pt idx="7">
                  <c:v>61270.005570000001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268008"/>
        <c:axId val="586268400"/>
      </c:barChart>
      <c:catAx>
        <c:axId val="586268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8400"/>
        <c:crosses val="autoZero"/>
        <c:auto val="1"/>
        <c:lblAlgn val="ctr"/>
        <c:lblOffset val="100"/>
        <c:noMultiLvlLbl val="0"/>
      </c:catAx>
      <c:valAx>
        <c:axId val="58626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268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JBT19-TP</a:t>
            </a:r>
          </a:p>
        </c:rich>
      </c:tx>
      <c:layout>
        <c:manualLayout>
          <c:xMode val="edge"/>
          <c:yMode val="edge"/>
          <c:x val="0.60681233595800521"/>
          <c:y val="5.032679997564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231421697287839"/>
                  <c:y val="-0.225002945036433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(2)'!$R$152:$R$159</c:f>
              <c:numCache>
                <c:formatCode>General</c:formatCode>
                <c:ptCount val="8"/>
                <c:pt idx="0">
                  <c:v>300</c:v>
                </c:pt>
                <c:pt idx="1">
                  <c:v>100</c:v>
                </c:pt>
                <c:pt idx="2">
                  <c:v>100</c:v>
                </c:pt>
                <c:pt idx="7">
                  <c:v>1100.0001</c:v>
                </c:pt>
              </c:numCache>
            </c:numRef>
          </c:xVal>
          <c:yVal>
            <c:numRef>
              <c:f>'FlowGrabJoin  GRAPH (2)'!$D$152:$D$159</c:f>
              <c:numCache>
                <c:formatCode>General</c:formatCode>
                <c:ptCount val="8"/>
                <c:pt idx="0">
                  <c:v>50.6</c:v>
                </c:pt>
                <c:pt idx="1">
                  <c:v>54.9</c:v>
                </c:pt>
                <c:pt idx="2">
                  <c:v>29.5</c:v>
                </c:pt>
                <c:pt idx="7">
                  <c:v>133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74360"/>
        <c:axId val="442535896"/>
      </c:scatterChart>
      <c:valAx>
        <c:axId val="446174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35896"/>
        <c:crosses val="autoZero"/>
        <c:crossBetween val="midCat"/>
      </c:valAx>
      <c:valAx>
        <c:axId val="44253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74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(2)'!$D$18:$D$29</c:f>
              <c:numCache>
                <c:formatCode>General</c:formatCode>
                <c:ptCount val="12"/>
                <c:pt idx="0">
                  <c:v>277.8</c:v>
                </c:pt>
                <c:pt idx="1">
                  <c:v>64.5</c:v>
                </c:pt>
                <c:pt idx="3">
                  <c:v>33.9</c:v>
                </c:pt>
                <c:pt idx="4">
                  <c:v>46.4</c:v>
                </c:pt>
                <c:pt idx="6">
                  <c:v>449</c:v>
                </c:pt>
                <c:pt idx="7">
                  <c:v>253.5</c:v>
                </c:pt>
                <c:pt idx="8">
                  <c:v>282</c:v>
                </c:pt>
                <c:pt idx="9">
                  <c:v>227.5</c:v>
                </c:pt>
                <c:pt idx="10">
                  <c:v>25.4</c:v>
                </c:pt>
                <c:pt idx="11">
                  <c:v>1740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(2)'!$E$18:$E$29</c:f>
              <c:numCache>
                <c:formatCode>General</c:formatCode>
                <c:ptCount val="12"/>
                <c:pt idx="0">
                  <c:v>125</c:v>
                </c:pt>
                <c:pt idx="1">
                  <c:v>31.1</c:v>
                </c:pt>
                <c:pt idx="3">
                  <c:v>20.9</c:v>
                </c:pt>
                <c:pt idx="4">
                  <c:v>27.7</c:v>
                </c:pt>
                <c:pt idx="7">
                  <c:v>135</c:v>
                </c:pt>
                <c:pt idx="8">
                  <c:v>120</c:v>
                </c:pt>
                <c:pt idx="9">
                  <c:v>65.5</c:v>
                </c:pt>
                <c:pt idx="10">
                  <c:v>22.2</c:v>
                </c:pt>
                <c:pt idx="11">
                  <c:v>321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7854904"/>
        <c:axId val="675665648"/>
      </c:barChart>
      <c:catAx>
        <c:axId val="847854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665648"/>
        <c:crosses val="autoZero"/>
        <c:auto val="1"/>
        <c:lblAlgn val="ctr"/>
        <c:lblOffset val="100"/>
        <c:noMultiLvlLbl val="0"/>
      </c:catAx>
      <c:valAx>
        <c:axId val="67566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54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>
        <c:manualLayout>
          <c:xMode val="edge"/>
          <c:yMode val="edge"/>
          <c:x val="0.33783333333333332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(2)'!$D$30:$D$44</c:f>
              <c:numCache>
                <c:formatCode>General</c:formatCode>
                <c:ptCount val="15"/>
                <c:pt idx="0">
                  <c:v>54.3</c:v>
                </c:pt>
                <c:pt idx="1">
                  <c:v>54.6</c:v>
                </c:pt>
                <c:pt idx="2">
                  <c:v>43.4</c:v>
                </c:pt>
                <c:pt idx="3">
                  <c:v>24.2</c:v>
                </c:pt>
                <c:pt idx="4">
                  <c:v>18.399999999999999</c:v>
                </c:pt>
                <c:pt idx="5">
                  <c:v>367</c:v>
                </c:pt>
                <c:pt idx="6">
                  <c:v>49.9</c:v>
                </c:pt>
                <c:pt idx="7">
                  <c:v>158</c:v>
                </c:pt>
                <c:pt idx="8">
                  <c:v>21.2</c:v>
                </c:pt>
                <c:pt idx="9">
                  <c:v>32.200000000000003</c:v>
                </c:pt>
                <c:pt idx="10">
                  <c:v>240</c:v>
                </c:pt>
                <c:pt idx="11">
                  <c:v>216</c:v>
                </c:pt>
                <c:pt idx="12">
                  <c:v>98.9</c:v>
                </c:pt>
                <c:pt idx="13">
                  <c:v>22.5</c:v>
                </c:pt>
                <c:pt idx="14">
                  <c:v>838.5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(2)'!$E$30:$E$44</c:f>
              <c:numCache>
                <c:formatCode>General</c:formatCode>
                <c:ptCount val="15"/>
                <c:pt idx="0">
                  <c:v>21.8</c:v>
                </c:pt>
                <c:pt idx="1">
                  <c:v>17.100000000000001</c:v>
                </c:pt>
                <c:pt idx="2">
                  <c:v>21.7</c:v>
                </c:pt>
                <c:pt idx="3">
                  <c:v>17.600000000000001</c:v>
                </c:pt>
                <c:pt idx="4">
                  <c:v>15.9</c:v>
                </c:pt>
                <c:pt idx="6">
                  <c:v>24.2</c:v>
                </c:pt>
                <c:pt idx="7">
                  <c:v>52.8</c:v>
                </c:pt>
                <c:pt idx="8">
                  <c:v>23.1</c:v>
                </c:pt>
                <c:pt idx="9">
                  <c:v>16.899999999999999</c:v>
                </c:pt>
                <c:pt idx="10">
                  <c:v>108</c:v>
                </c:pt>
                <c:pt idx="11">
                  <c:v>69.2</c:v>
                </c:pt>
                <c:pt idx="12">
                  <c:v>34</c:v>
                </c:pt>
                <c:pt idx="13">
                  <c:v>18.399999999999999</c:v>
                </c:pt>
                <c:pt idx="14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7846672"/>
        <c:axId val="847853336"/>
      </c:barChart>
      <c:catAx>
        <c:axId val="847846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53336"/>
        <c:crosses val="autoZero"/>
        <c:auto val="1"/>
        <c:lblAlgn val="ctr"/>
        <c:lblOffset val="100"/>
        <c:noMultiLvlLbl val="0"/>
      </c:catAx>
      <c:valAx>
        <c:axId val="847853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846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2404418197725284E-2"/>
                  <c:y val="-5.46429244483291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(2)'!$R$2:$R$17</c:f>
              <c:numCache>
                <c:formatCode>General</c:formatCode>
                <c:ptCount val="16"/>
                <c:pt idx="0">
                  <c:v>400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100</c:v>
                </c:pt>
                <c:pt idx="6">
                  <c:v>16800.016199999998</c:v>
                </c:pt>
                <c:pt idx="7">
                  <c:v>9300.0010000000002</c:v>
                </c:pt>
                <c:pt idx="8">
                  <c:v>600.00009999999997</c:v>
                </c:pt>
                <c:pt idx="9">
                  <c:v>200</c:v>
                </c:pt>
                <c:pt idx="10">
                  <c:v>14500.011500000001</c:v>
                </c:pt>
                <c:pt idx="11">
                  <c:v>3200.0001999999999</c:v>
                </c:pt>
                <c:pt idx="12">
                  <c:v>1200.0001</c:v>
                </c:pt>
                <c:pt idx="13">
                  <c:v>500</c:v>
                </c:pt>
                <c:pt idx="14">
                  <c:v>2500.0001999999999</c:v>
                </c:pt>
                <c:pt idx="15">
                  <c:v>600.00009999999997</c:v>
                </c:pt>
              </c:numCache>
            </c:numRef>
          </c:xVal>
          <c:yVal>
            <c:numRef>
              <c:f>'FlowGrabJoin  GRAPH (2)'!$E$2:$E$17</c:f>
              <c:numCache>
                <c:formatCode>General</c:formatCode>
                <c:ptCount val="16"/>
                <c:pt idx="0">
                  <c:v>21.8</c:v>
                </c:pt>
                <c:pt idx="1">
                  <c:v>18.2</c:v>
                </c:pt>
                <c:pt idx="2">
                  <c:v>11.6</c:v>
                </c:pt>
                <c:pt idx="3">
                  <c:v>15.6</c:v>
                </c:pt>
                <c:pt idx="4">
                  <c:v>15.9</c:v>
                </c:pt>
                <c:pt idx="5">
                  <c:v>16</c:v>
                </c:pt>
                <c:pt idx="7">
                  <c:v>67.5</c:v>
                </c:pt>
                <c:pt idx="8">
                  <c:v>18.899999999999999</c:v>
                </c:pt>
                <c:pt idx="9">
                  <c:v>19.2</c:v>
                </c:pt>
                <c:pt idx="10">
                  <c:v>82.5</c:v>
                </c:pt>
                <c:pt idx="11">
                  <c:v>53.6</c:v>
                </c:pt>
                <c:pt idx="12">
                  <c:v>17.399999999999999</c:v>
                </c:pt>
                <c:pt idx="13">
                  <c:v>14</c:v>
                </c:pt>
                <c:pt idx="14">
                  <c:v>96.4</c:v>
                </c:pt>
                <c:pt idx="15">
                  <c:v>12.9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536680"/>
        <c:axId val="442537072"/>
      </c:scatterChart>
      <c:valAx>
        <c:axId val="442536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37072"/>
        <c:crosses val="autoZero"/>
        <c:crossBetween val="midCat"/>
      </c:valAx>
      <c:valAx>
        <c:axId val="44253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36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5889326334208219E-2"/>
                  <c:y val="-0.296335043074969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(2)'!$R$18:$R$29</c:f>
              <c:numCache>
                <c:formatCode>General</c:formatCode>
                <c:ptCount val="12"/>
                <c:pt idx="0">
                  <c:v>100</c:v>
                </c:pt>
                <c:pt idx="1">
                  <c:v>25</c:v>
                </c:pt>
                <c:pt idx="2">
                  <c:v>1E-3</c:v>
                </c:pt>
                <c:pt idx="3">
                  <c:v>100</c:v>
                </c:pt>
                <c:pt idx="4">
                  <c:v>25</c:v>
                </c:pt>
                <c:pt idx="5">
                  <c:v>1E-3</c:v>
                </c:pt>
                <c:pt idx="6">
                  <c:v>4800</c:v>
                </c:pt>
                <c:pt idx="7">
                  <c:v>3200.0001999999999</c:v>
                </c:pt>
                <c:pt idx="8">
                  <c:v>200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xVal>
          <c:yVal>
            <c:numRef>
              <c:f>'FlowGrabJoin  GRAPH (2)'!$E$18:$E$29</c:f>
              <c:numCache>
                <c:formatCode>General</c:formatCode>
                <c:ptCount val="12"/>
                <c:pt idx="0">
                  <c:v>125</c:v>
                </c:pt>
                <c:pt idx="1">
                  <c:v>31.1</c:v>
                </c:pt>
                <c:pt idx="3">
                  <c:v>20.9</c:v>
                </c:pt>
                <c:pt idx="4">
                  <c:v>27.7</c:v>
                </c:pt>
                <c:pt idx="7">
                  <c:v>135</c:v>
                </c:pt>
                <c:pt idx="8">
                  <c:v>120</c:v>
                </c:pt>
                <c:pt idx="9">
                  <c:v>65.5</c:v>
                </c:pt>
                <c:pt idx="10">
                  <c:v>22.2</c:v>
                </c:pt>
                <c:pt idx="11">
                  <c:v>321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537856"/>
        <c:axId val="442538248"/>
      </c:scatterChart>
      <c:valAx>
        <c:axId val="442537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38248"/>
        <c:crosses val="autoZero"/>
        <c:crossBetween val="midCat"/>
      </c:valAx>
      <c:valAx>
        <c:axId val="44253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37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3.9535870516185477E-2"/>
                  <c:y val="0.31669210625763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(2)'!$R$30:$R$44</c:f>
              <c:numCache>
                <c:formatCode>General</c:formatCode>
                <c:ptCount val="15"/>
                <c:pt idx="0">
                  <c:v>100</c:v>
                </c:pt>
                <c:pt idx="1">
                  <c:v>45</c:v>
                </c:pt>
                <c:pt idx="2">
                  <c:v>55</c:v>
                </c:pt>
                <c:pt idx="3">
                  <c:v>35</c:v>
                </c:pt>
                <c:pt idx="4">
                  <c:v>100</c:v>
                </c:pt>
                <c:pt idx="5">
                  <c:v>1300</c:v>
                </c:pt>
                <c:pt idx="6">
                  <c:v>1300</c:v>
                </c:pt>
                <c:pt idx="7">
                  <c:v>1000.0001</c:v>
                </c:pt>
                <c:pt idx="8">
                  <c:v>100</c:v>
                </c:pt>
                <c:pt idx="9">
                  <c:v>50</c:v>
                </c:pt>
                <c:pt idx="10">
                  <c:v>3100.0003000000002</c:v>
                </c:pt>
                <c:pt idx="11">
                  <c:v>500</c:v>
                </c:pt>
                <c:pt idx="12">
                  <c:v>200</c:v>
                </c:pt>
                <c:pt idx="13">
                  <c:v>100</c:v>
                </c:pt>
                <c:pt idx="14">
                  <c:v>400</c:v>
                </c:pt>
              </c:numCache>
            </c:numRef>
          </c:xVal>
          <c:yVal>
            <c:numRef>
              <c:f>'FlowGrabJoin  GRAPH (2)'!$E$30:$E$44</c:f>
              <c:numCache>
                <c:formatCode>General</c:formatCode>
                <c:ptCount val="15"/>
                <c:pt idx="0">
                  <c:v>21.8</c:v>
                </c:pt>
                <c:pt idx="1">
                  <c:v>17.100000000000001</c:v>
                </c:pt>
                <c:pt idx="2">
                  <c:v>21.7</c:v>
                </c:pt>
                <c:pt idx="3">
                  <c:v>17.600000000000001</c:v>
                </c:pt>
                <c:pt idx="4">
                  <c:v>15.9</c:v>
                </c:pt>
                <c:pt idx="6">
                  <c:v>24.2</c:v>
                </c:pt>
                <c:pt idx="7">
                  <c:v>52.8</c:v>
                </c:pt>
                <c:pt idx="8">
                  <c:v>23.1</c:v>
                </c:pt>
                <c:pt idx="9">
                  <c:v>16.899999999999999</c:v>
                </c:pt>
                <c:pt idx="10">
                  <c:v>108</c:v>
                </c:pt>
                <c:pt idx="11">
                  <c:v>69.2</c:v>
                </c:pt>
                <c:pt idx="12">
                  <c:v>34</c:v>
                </c:pt>
                <c:pt idx="13">
                  <c:v>18.399999999999999</c:v>
                </c:pt>
                <c:pt idx="14">
                  <c:v>180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539032"/>
        <c:axId val="442539424"/>
      </c:scatterChart>
      <c:valAx>
        <c:axId val="442539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39424"/>
        <c:crosses val="autoZero"/>
        <c:crossBetween val="midCat"/>
      </c:valAx>
      <c:valAx>
        <c:axId val="44253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39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5214785651793524E-2"/>
                  <c:y val="-0.172851483343702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(2)'!$R$45:$R$60</c:f>
              <c:numCache>
                <c:formatCode>General</c:formatCode>
                <c:ptCount val="16"/>
                <c:pt idx="0">
                  <c:v>1300</c:v>
                </c:pt>
                <c:pt idx="1">
                  <c:v>900</c:v>
                </c:pt>
                <c:pt idx="2">
                  <c:v>400</c:v>
                </c:pt>
                <c:pt idx="3">
                  <c:v>600</c:v>
                </c:pt>
                <c:pt idx="4">
                  <c:v>300</c:v>
                </c:pt>
                <c:pt idx="5">
                  <c:v>100</c:v>
                </c:pt>
                <c:pt idx="6">
                  <c:v>1500</c:v>
                </c:pt>
                <c:pt idx="7">
                  <c:v>8099.9979999999996</c:v>
                </c:pt>
                <c:pt idx="8">
                  <c:v>700</c:v>
                </c:pt>
                <c:pt idx="9">
                  <c:v>300</c:v>
                </c:pt>
                <c:pt idx="10">
                  <c:v>10200.002</c:v>
                </c:pt>
                <c:pt idx="11">
                  <c:v>2500</c:v>
                </c:pt>
                <c:pt idx="12">
                  <c:v>2400</c:v>
                </c:pt>
                <c:pt idx="13">
                  <c:v>1100</c:v>
                </c:pt>
                <c:pt idx="14">
                  <c:v>7999.9979999999996</c:v>
                </c:pt>
                <c:pt idx="15">
                  <c:v>1700</c:v>
                </c:pt>
              </c:numCache>
            </c:numRef>
          </c:xVal>
          <c:yVal>
            <c:numRef>
              <c:f>'FlowGrabJoin  GRAPH (2)'!$E$45:$E$60</c:f>
              <c:numCache>
                <c:formatCode>General</c:formatCode>
                <c:ptCount val="16"/>
                <c:pt idx="0">
                  <c:v>32.5</c:v>
                </c:pt>
                <c:pt idx="1">
                  <c:v>31</c:v>
                </c:pt>
                <c:pt idx="2">
                  <c:v>35.1</c:v>
                </c:pt>
                <c:pt idx="3">
                  <c:v>27.4</c:v>
                </c:pt>
                <c:pt idx="4">
                  <c:v>36.299999999999997</c:v>
                </c:pt>
                <c:pt idx="5">
                  <c:v>26.4</c:v>
                </c:pt>
                <c:pt idx="6">
                  <c:v>39.700000000000003</c:v>
                </c:pt>
                <c:pt idx="7">
                  <c:v>422</c:v>
                </c:pt>
                <c:pt idx="8">
                  <c:v>48.9</c:v>
                </c:pt>
                <c:pt idx="9">
                  <c:v>38.700000000000003</c:v>
                </c:pt>
                <c:pt idx="10">
                  <c:v>526.20000000000005</c:v>
                </c:pt>
                <c:pt idx="11">
                  <c:v>160</c:v>
                </c:pt>
                <c:pt idx="12">
                  <c:v>36.200000000000003</c:v>
                </c:pt>
                <c:pt idx="13">
                  <c:v>27</c:v>
                </c:pt>
                <c:pt idx="14">
                  <c:v>291</c:v>
                </c:pt>
                <c:pt idx="15">
                  <c:v>23.35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145832"/>
        <c:axId val="444146224"/>
      </c:scatterChart>
      <c:valAx>
        <c:axId val="444145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46224"/>
        <c:crosses val="autoZero"/>
        <c:crossBetween val="midCat"/>
      </c:valAx>
      <c:valAx>
        <c:axId val="44414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45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(2)'!$R$61:$R$75</c:f>
              <c:numCache>
                <c:formatCode>General</c:formatCode>
                <c:ptCount val="15"/>
                <c:pt idx="0">
                  <c:v>1106.7777980000001</c:v>
                </c:pt>
                <c:pt idx="1">
                  <c:v>569.4366867</c:v>
                </c:pt>
                <c:pt idx="2">
                  <c:v>17.68590743</c:v>
                </c:pt>
                <c:pt idx="3">
                  <c:v>267.24939590000002</c:v>
                </c:pt>
                <c:pt idx="4">
                  <c:v>53961</c:v>
                </c:pt>
                <c:pt idx="5">
                  <c:v>2695.4173070000002</c:v>
                </c:pt>
                <c:pt idx="6">
                  <c:v>33146.537049999999</c:v>
                </c:pt>
                <c:pt idx="7">
                  <c:v>760.62971549999997</c:v>
                </c:pt>
                <c:pt idx="8">
                  <c:v>1E-3</c:v>
                </c:pt>
                <c:pt idx="9">
                  <c:v>34154.436600000001</c:v>
                </c:pt>
                <c:pt idx="10">
                  <c:v>7637.2505719999999</c:v>
                </c:pt>
                <c:pt idx="11">
                  <c:v>7024.805386</c:v>
                </c:pt>
                <c:pt idx="12">
                  <c:v>993.94330639999998</c:v>
                </c:pt>
                <c:pt idx="13">
                  <c:v>16070.886</c:v>
                </c:pt>
                <c:pt idx="14">
                  <c:v>1717.795856</c:v>
                </c:pt>
              </c:numCache>
            </c:numRef>
          </c:xVal>
          <c:yVal>
            <c:numRef>
              <c:f>'FlowGrabJoin  GRAPH (2)'!$E$61:$E$75</c:f>
              <c:numCache>
                <c:formatCode>General</c:formatCode>
                <c:ptCount val="15"/>
                <c:pt idx="0">
                  <c:v>66</c:v>
                </c:pt>
                <c:pt idx="1">
                  <c:v>36</c:v>
                </c:pt>
                <c:pt idx="2">
                  <c:v>31.9</c:v>
                </c:pt>
                <c:pt idx="3">
                  <c:v>23.4</c:v>
                </c:pt>
                <c:pt idx="5">
                  <c:v>51.5</c:v>
                </c:pt>
                <c:pt idx="6">
                  <c:v>225</c:v>
                </c:pt>
                <c:pt idx="7">
                  <c:v>45.5</c:v>
                </c:pt>
                <c:pt idx="9">
                  <c:v>252</c:v>
                </c:pt>
                <c:pt idx="10">
                  <c:v>138</c:v>
                </c:pt>
                <c:pt idx="11">
                  <c:v>55.5</c:v>
                </c:pt>
                <c:pt idx="12">
                  <c:v>24.6</c:v>
                </c:pt>
                <c:pt idx="13">
                  <c:v>195</c:v>
                </c:pt>
                <c:pt idx="14">
                  <c:v>25.3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147008"/>
        <c:axId val="444147400"/>
      </c:scatterChart>
      <c:valAx>
        <c:axId val="444147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47400"/>
        <c:crosses val="autoZero"/>
        <c:crossBetween val="midCat"/>
      </c:valAx>
      <c:valAx>
        <c:axId val="44414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47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(2)'!$R$88:$R$99</c:f>
              <c:numCache>
                <c:formatCode>General</c:formatCode>
                <c:ptCount val="12"/>
                <c:pt idx="0">
                  <c:v>1400</c:v>
                </c:pt>
                <c:pt idx="1">
                  <c:v>700.00009999999997</c:v>
                </c:pt>
                <c:pt idx="2">
                  <c:v>400</c:v>
                </c:pt>
                <c:pt idx="3">
                  <c:v>600.00009999999997</c:v>
                </c:pt>
                <c:pt idx="4">
                  <c:v>12800</c:v>
                </c:pt>
                <c:pt idx="5">
                  <c:v>1000.0001</c:v>
                </c:pt>
                <c:pt idx="6">
                  <c:v>400</c:v>
                </c:pt>
                <c:pt idx="7">
                  <c:v>14800.0121</c:v>
                </c:pt>
                <c:pt idx="8">
                  <c:v>2800.0003000000002</c:v>
                </c:pt>
                <c:pt idx="9">
                  <c:v>2300.0001999999999</c:v>
                </c:pt>
                <c:pt idx="10">
                  <c:v>900.00009999999997</c:v>
                </c:pt>
                <c:pt idx="11">
                  <c:v>5699.9958999999999</c:v>
                </c:pt>
              </c:numCache>
            </c:numRef>
          </c:xVal>
          <c:yVal>
            <c:numRef>
              <c:f>'FlowGrabJoin  GRAPH (2)'!$E$88:$E$99</c:f>
              <c:numCache>
                <c:formatCode>General</c:formatCode>
                <c:ptCount val="12"/>
                <c:pt idx="0">
                  <c:v>12.5</c:v>
                </c:pt>
                <c:pt idx="1">
                  <c:v>12.2</c:v>
                </c:pt>
                <c:pt idx="2">
                  <c:v>11.9</c:v>
                </c:pt>
                <c:pt idx="3">
                  <c:v>12</c:v>
                </c:pt>
                <c:pt idx="4">
                  <c:v>36.6</c:v>
                </c:pt>
                <c:pt idx="5">
                  <c:v>12.2</c:v>
                </c:pt>
                <c:pt idx="6">
                  <c:v>16.7</c:v>
                </c:pt>
                <c:pt idx="7">
                  <c:v>105</c:v>
                </c:pt>
                <c:pt idx="8">
                  <c:v>19.100000000000001</c:v>
                </c:pt>
                <c:pt idx="9">
                  <c:v>11.3</c:v>
                </c:pt>
                <c:pt idx="10">
                  <c:v>11.4</c:v>
                </c:pt>
                <c:pt idx="11">
                  <c:v>37.9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148184"/>
        <c:axId val="444148576"/>
      </c:scatterChart>
      <c:valAx>
        <c:axId val="444148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48576"/>
        <c:crosses val="autoZero"/>
        <c:crossBetween val="midCat"/>
      </c:valAx>
      <c:valAx>
        <c:axId val="44414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48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(2)'!$R$100:$R$113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</c:v>
                </c:pt>
                <c:pt idx="5">
                  <c:v>200</c:v>
                </c:pt>
                <c:pt idx="6">
                  <c:v>600.00009999999997</c:v>
                </c:pt>
                <c:pt idx="7">
                  <c:v>100</c:v>
                </c:pt>
                <c:pt idx="8">
                  <c:v>400</c:v>
                </c:pt>
                <c:pt idx="9">
                  <c:v>100</c:v>
                </c:pt>
                <c:pt idx="10">
                  <c:v>200</c:v>
                </c:pt>
                <c:pt idx="11">
                  <c:v>100</c:v>
                </c:pt>
                <c:pt idx="12">
                  <c:v>300</c:v>
                </c:pt>
                <c:pt idx="13">
                  <c:v>200</c:v>
                </c:pt>
              </c:numCache>
            </c:numRef>
          </c:xVal>
          <c:yVal>
            <c:numRef>
              <c:f>'FlowGrabJoin  GRAPH (2)'!$E$100:$E$113</c:f>
              <c:numCache>
                <c:formatCode>General</c:formatCode>
                <c:ptCount val="14"/>
                <c:pt idx="0">
                  <c:v>24.5</c:v>
                </c:pt>
                <c:pt idx="1">
                  <c:v>26</c:v>
                </c:pt>
                <c:pt idx="2">
                  <c:v>24</c:v>
                </c:pt>
                <c:pt idx="3">
                  <c:v>24.5</c:v>
                </c:pt>
                <c:pt idx="5">
                  <c:v>24</c:v>
                </c:pt>
                <c:pt idx="6">
                  <c:v>74.2</c:v>
                </c:pt>
                <c:pt idx="7">
                  <c:v>25.4</c:v>
                </c:pt>
                <c:pt idx="8">
                  <c:v>108</c:v>
                </c:pt>
                <c:pt idx="9">
                  <c:v>28.6</c:v>
                </c:pt>
                <c:pt idx="10">
                  <c:v>21.9</c:v>
                </c:pt>
                <c:pt idx="11">
                  <c:v>20.100000000000001</c:v>
                </c:pt>
                <c:pt idx="12">
                  <c:v>91.9</c:v>
                </c:pt>
                <c:pt idx="13">
                  <c:v>21.6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140840"/>
        <c:axId val="445141232"/>
      </c:scatterChart>
      <c:valAx>
        <c:axId val="445140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41232"/>
        <c:crosses val="autoZero"/>
        <c:crossBetween val="midCat"/>
      </c:valAx>
      <c:valAx>
        <c:axId val="44514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40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(2)'!$R$114:$R$124</c:f>
              <c:numCache>
                <c:formatCode>General</c:formatCode>
                <c:ptCount val="11"/>
                <c:pt idx="0">
                  <c:v>1000</c:v>
                </c:pt>
                <c:pt idx="1">
                  <c:v>500</c:v>
                </c:pt>
                <c:pt idx="2">
                  <c:v>400</c:v>
                </c:pt>
                <c:pt idx="3">
                  <c:v>400</c:v>
                </c:pt>
                <c:pt idx="4">
                  <c:v>200</c:v>
                </c:pt>
                <c:pt idx="5">
                  <c:v>10300.003000000001</c:v>
                </c:pt>
                <c:pt idx="6">
                  <c:v>2100.0001999999999</c:v>
                </c:pt>
                <c:pt idx="7">
                  <c:v>2300.0001999999999</c:v>
                </c:pt>
                <c:pt idx="8">
                  <c:v>700.00009999999997</c:v>
                </c:pt>
                <c:pt idx="9">
                  <c:v>3000</c:v>
                </c:pt>
                <c:pt idx="10">
                  <c:v>200</c:v>
                </c:pt>
              </c:numCache>
            </c:numRef>
          </c:xVal>
          <c:yVal>
            <c:numRef>
              <c:f>'FlowGrabJoin  GRAPH (2)'!$E$114:$E$124</c:f>
              <c:numCache>
                <c:formatCode>General</c:formatCode>
                <c:ptCount val="11"/>
                <c:pt idx="0">
                  <c:v>28.3</c:v>
                </c:pt>
                <c:pt idx="1">
                  <c:v>27.7</c:v>
                </c:pt>
                <c:pt idx="2">
                  <c:v>17.2</c:v>
                </c:pt>
                <c:pt idx="3">
                  <c:v>23.6</c:v>
                </c:pt>
                <c:pt idx="4">
                  <c:v>37.799999999999997</c:v>
                </c:pt>
                <c:pt idx="5">
                  <c:v>204</c:v>
                </c:pt>
                <c:pt idx="6">
                  <c:v>122</c:v>
                </c:pt>
                <c:pt idx="7">
                  <c:v>28.5</c:v>
                </c:pt>
                <c:pt idx="8">
                  <c:v>27.4</c:v>
                </c:pt>
                <c:pt idx="9">
                  <c:v>122</c:v>
                </c:pt>
                <c:pt idx="10">
                  <c:v>27.4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142016"/>
        <c:axId val="445142408"/>
      </c:scatterChart>
      <c:valAx>
        <c:axId val="44514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42408"/>
        <c:crosses val="autoZero"/>
        <c:crossBetween val="midCat"/>
      </c:valAx>
      <c:valAx>
        <c:axId val="445142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4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3458661417322837E-2"/>
                  <c:y val="-0.150709132350837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(2)'!$R$18:$R$29</c:f>
              <c:numCache>
                <c:formatCode>General</c:formatCode>
                <c:ptCount val="12"/>
                <c:pt idx="0">
                  <c:v>100</c:v>
                </c:pt>
                <c:pt idx="1">
                  <c:v>25</c:v>
                </c:pt>
                <c:pt idx="2">
                  <c:v>1E-3</c:v>
                </c:pt>
                <c:pt idx="3">
                  <c:v>100</c:v>
                </c:pt>
                <c:pt idx="4">
                  <c:v>25</c:v>
                </c:pt>
                <c:pt idx="5">
                  <c:v>1E-3</c:v>
                </c:pt>
                <c:pt idx="6">
                  <c:v>4800</c:v>
                </c:pt>
                <c:pt idx="7">
                  <c:v>3200.0001999999999</c:v>
                </c:pt>
                <c:pt idx="8">
                  <c:v>200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xVal>
          <c:yVal>
            <c:numRef>
              <c:f>'FlowGrabJoin  GRAPH (2)'!$D$18:$D$29</c:f>
              <c:numCache>
                <c:formatCode>General</c:formatCode>
                <c:ptCount val="12"/>
                <c:pt idx="0">
                  <c:v>277.8</c:v>
                </c:pt>
                <c:pt idx="1">
                  <c:v>64.5</c:v>
                </c:pt>
                <c:pt idx="3">
                  <c:v>33.9</c:v>
                </c:pt>
                <c:pt idx="4">
                  <c:v>46.4</c:v>
                </c:pt>
                <c:pt idx="6">
                  <c:v>449</c:v>
                </c:pt>
                <c:pt idx="7">
                  <c:v>253.5</c:v>
                </c:pt>
                <c:pt idx="8">
                  <c:v>282</c:v>
                </c:pt>
                <c:pt idx="9">
                  <c:v>227.5</c:v>
                </c:pt>
                <c:pt idx="10">
                  <c:v>25.4</c:v>
                </c:pt>
                <c:pt idx="11">
                  <c:v>1740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963248"/>
        <c:axId val="443963640"/>
      </c:scatterChart>
      <c:valAx>
        <c:axId val="443963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963640"/>
        <c:crosses val="autoZero"/>
        <c:crossBetween val="midCat"/>
      </c:valAx>
      <c:valAx>
        <c:axId val="443963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963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(2)'!$R$125:$R$139</c:f>
              <c:numCache>
                <c:formatCode>General</c:formatCode>
                <c:ptCount val="15"/>
                <c:pt idx="0">
                  <c:v>100</c:v>
                </c:pt>
                <c:pt idx="1">
                  <c:v>200</c:v>
                </c:pt>
                <c:pt idx="2">
                  <c:v>100</c:v>
                </c:pt>
                <c:pt idx="3">
                  <c:v>300</c:v>
                </c:pt>
                <c:pt idx="4">
                  <c:v>200</c:v>
                </c:pt>
                <c:pt idx="5">
                  <c:v>100</c:v>
                </c:pt>
                <c:pt idx="6">
                  <c:v>900.00009999999997</c:v>
                </c:pt>
                <c:pt idx="7">
                  <c:v>1200.0001</c:v>
                </c:pt>
                <c:pt idx="8">
                  <c:v>500</c:v>
                </c:pt>
                <c:pt idx="9">
                  <c:v>400</c:v>
                </c:pt>
                <c:pt idx="10">
                  <c:v>3999.9987999999998</c:v>
                </c:pt>
                <c:pt idx="11">
                  <c:v>1200.0001</c:v>
                </c:pt>
                <c:pt idx="12">
                  <c:v>1200.0001</c:v>
                </c:pt>
                <c:pt idx="13">
                  <c:v>600.00009999999997</c:v>
                </c:pt>
                <c:pt idx="14">
                  <c:v>1700.0001</c:v>
                </c:pt>
              </c:numCache>
            </c:numRef>
          </c:xVal>
          <c:yVal>
            <c:numRef>
              <c:f>'FlowGrabJoin  GRAPH (2)'!$E$125:$E$139</c:f>
              <c:numCache>
                <c:formatCode>General</c:formatCode>
                <c:ptCount val="15"/>
                <c:pt idx="0">
                  <c:v>10.7</c:v>
                </c:pt>
                <c:pt idx="1">
                  <c:v>9.6</c:v>
                </c:pt>
                <c:pt idx="2">
                  <c:v>9.9</c:v>
                </c:pt>
                <c:pt idx="3">
                  <c:v>19.3</c:v>
                </c:pt>
                <c:pt idx="4">
                  <c:v>12.1</c:v>
                </c:pt>
                <c:pt idx="6">
                  <c:v>12</c:v>
                </c:pt>
                <c:pt idx="7">
                  <c:v>15.3</c:v>
                </c:pt>
                <c:pt idx="8">
                  <c:v>11.7</c:v>
                </c:pt>
                <c:pt idx="9">
                  <c:v>11</c:v>
                </c:pt>
                <c:pt idx="10">
                  <c:v>59.6</c:v>
                </c:pt>
                <c:pt idx="11">
                  <c:v>14.7</c:v>
                </c:pt>
                <c:pt idx="12">
                  <c:v>11.9</c:v>
                </c:pt>
                <c:pt idx="13">
                  <c:v>8.4550000000000001</c:v>
                </c:pt>
                <c:pt idx="14">
                  <c:v>30.7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143584"/>
        <c:axId val="445143976"/>
      </c:scatterChart>
      <c:valAx>
        <c:axId val="44514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43976"/>
        <c:crosses val="autoZero"/>
        <c:crossBetween val="midCat"/>
      </c:valAx>
      <c:valAx>
        <c:axId val="445143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4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(2)'!$R$140:$R$151</c:f>
              <c:numCache>
                <c:formatCode>General</c:formatCode>
                <c:ptCount val="12"/>
                <c:pt idx="0">
                  <c:v>200</c:v>
                </c:pt>
                <c:pt idx="1">
                  <c:v>100</c:v>
                </c:pt>
                <c:pt idx="2">
                  <c:v>50</c:v>
                </c:pt>
                <c:pt idx="3">
                  <c:v>1</c:v>
                </c:pt>
                <c:pt idx="4">
                  <c:v>3700</c:v>
                </c:pt>
                <c:pt idx="5">
                  <c:v>800</c:v>
                </c:pt>
                <c:pt idx="6">
                  <c:v>2000.0001</c:v>
                </c:pt>
                <c:pt idx="7">
                  <c:v>400</c:v>
                </c:pt>
                <c:pt idx="8">
                  <c:v>500</c:v>
                </c:pt>
                <c:pt idx="9">
                  <c:v>100</c:v>
                </c:pt>
                <c:pt idx="10">
                  <c:v>1600.0001</c:v>
                </c:pt>
                <c:pt idx="11">
                  <c:v>500</c:v>
                </c:pt>
              </c:numCache>
            </c:numRef>
          </c:xVal>
          <c:yVal>
            <c:numRef>
              <c:f>'FlowGrabJoin  GRAPH (2)'!$E$140:$E$151</c:f>
              <c:numCache>
                <c:formatCode>General</c:formatCode>
                <c:ptCount val="12"/>
                <c:pt idx="0">
                  <c:v>19.5</c:v>
                </c:pt>
                <c:pt idx="1">
                  <c:v>15.3</c:v>
                </c:pt>
                <c:pt idx="2">
                  <c:v>19.899999999999999</c:v>
                </c:pt>
                <c:pt idx="4">
                  <c:v>219.3</c:v>
                </c:pt>
                <c:pt idx="5">
                  <c:v>42.4</c:v>
                </c:pt>
                <c:pt idx="6">
                  <c:v>240</c:v>
                </c:pt>
                <c:pt idx="7">
                  <c:v>76.2</c:v>
                </c:pt>
                <c:pt idx="8">
                  <c:v>76.2</c:v>
                </c:pt>
                <c:pt idx="9">
                  <c:v>153</c:v>
                </c:pt>
                <c:pt idx="10">
                  <c:v>66.599999999999994</c:v>
                </c:pt>
                <c:pt idx="11">
                  <c:v>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144368"/>
        <c:axId val="445298544"/>
      </c:scatterChart>
      <c:valAx>
        <c:axId val="44514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298544"/>
        <c:crosses val="autoZero"/>
        <c:crossBetween val="midCat"/>
      </c:valAx>
      <c:valAx>
        <c:axId val="44529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14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8.7909011373578302E-2"/>
                  <c:y val="-0.116670995660079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(2)'!$R$152:$R$159</c:f>
              <c:numCache>
                <c:formatCode>General</c:formatCode>
                <c:ptCount val="8"/>
                <c:pt idx="0">
                  <c:v>300</c:v>
                </c:pt>
                <c:pt idx="1">
                  <c:v>100</c:v>
                </c:pt>
                <c:pt idx="2">
                  <c:v>100</c:v>
                </c:pt>
                <c:pt idx="7">
                  <c:v>1100.0001</c:v>
                </c:pt>
              </c:numCache>
            </c:numRef>
          </c:xVal>
          <c:yVal>
            <c:numRef>
              <c:f>'FlowGrabJoin  GRAPH (2)'!$E$152:$E$159</c:f>
              <c:numCache>
                <c:formatCode>General</c:formatCode>
                <c:ptCount val="8"/>
                <c:pt idx="0">
                  <c:v>12.7</c:v>
                </c:pt>
                <c:pt idx="1">
                  <c:v>10.5</c:v>
                </c:pt>
                <c:pt idx="2">
                  <c:v>16.5</c:v>
                </c:pt>
                <c:pt idx="7">
                  <c:v>55.7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299328"/>
        <c:axId val="445299720"/>
      </c:scatterChart>
      <c:valAx>
        <c:axId val="44529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299720"/>
        <c:crosses val="autoZero"/>
        <c:crossBetween val="midCat"/>
      </c:valAx>
      <c:valAx>
        <c:axId val="44529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299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(2)'!$R$76:$R$87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  <c:pt idx="3">
                  <c:v>2000</c:v>
                </c:pt>
                <c:pt idx="4">
                  <c:v>900</c:v>
                </c:pt>
                <c:pt idx="5">
                  <c:v>300</c:v>
                </c:pt>
                <c:pt idx="6">
                  <c:v>50</c:v>
                </c:pt>
                <c:pt idx="7">
                  <c:v>3000</c:v>
                </c:pt>
                <c:pt idx="8">
                  <c:v>800</c:v>
                </c:pt>
                <c:pt idx="9">
                  <c:v>700</c:v>
                </c:pt>
                <c:pt idx="10">
                  <c:v>200</c:v>
                </c:pt>
                <c:pt idx="11">
                  <c:v>1500</c:v>
                </c:pt>
              </c:numCache>
            </c:numRef>
          </c:xVal>
          <c:yVal>
            <c:numRef>
              <c:f>'FlowGrabJoin  GRAPH (2)'!$E$76:$E$87</c:f>
              <c:numCache>
                <c:formatCode>General</c:formatCode>
                <c:ptCount val="12"/>
                <c:pt idx="0">
                  <c:v>24.8</c:v>
                </c:pt>
                <c:pt idx="1">
                  <c:v>22</c:v>
                </c:pt>
                <c:pt idx="2">
                  <c:v>19.399999999999999</c:v>
                </c:pt>
                <c:pt idx="3">
                  <c:v>361.5</c:v>
                </c:pt>
                <c:pt idx="4">
                  <c:v>49.2</c:v>
                </c:pt>
                <c:pt idx="5">
                  <c:v>23.5</c:v>
                </c:pt>
                <c:pt idx="6">
                  <c:v>19.8</c:v>
                </c:pt>
                <c:pt idx="7">
                  <c:v>194.2</c:v>
                </c:pt>
                <c:pt idx="8">
                  <c:v>36.5</c:v>
                </c:pt>
                <c:pt idx="9">
                  <c:v>34.6</c:v>
                </c:pt>
                <c:pt idx="10">
                  <c:v>17.899999999999999</c:v>
                </c:pt>
                <c:pt idx="11">
                  <c:v>138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00504"/>
        <c:axId val="445300896"/>
      </c:scatterChart>
      <c:valAx>
        <c:axId val="445300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300896"/>
        <c:crosses val="autoZero"/>
        <c:crossBetween val="midCat"/>
      </c:valAx>
      <c:valAx>
        <c:axId val="4453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300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407108486439195"/>
                  <c:y val="-5.3515966754155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(2)'!$R$2:$R$17</c:f>
              <c:numCache>
                <c:formatCode>General</c:formatCode>
                <c:ptCount val="16"/>
                <c:pt idx="0">
                  <c:v>400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100</c:v>
                </c:pt>
                <c:pt idx="6">
                  <c:v>16800.016199999998</c:v>
                </c:pt>
                <c:pt idx="7">
                  <c:v>9300.0010000000002</c:v>
                </c:pt>
                <c:pt idx="8">
                  <c:v>600.00009999999997</c:v>
                </c:pt>
                <c:pt idx="9">
                  <c:v>200</c:v>
                </c:pt>
                <c:pt idx="10">
                  <c:v>14500.011500000001</c:v>
                </c:pt>
                <c:pt idx="11">
                  <c:v>3200.0001999999999</c:v>
                </c:pt>
                <c:pt idx="12">
                  <c:v>1200.0001</c:v>
                </c:pt>
                <c:pt idx="13">
                  <c:v>500</c:v>
                </c:pt>
                <c:pt idx="14">
                  <c:v>2500.0001999999999</c:v>
                </c:pt>
                <c:pt idx="15">
                  <c:v>600.00009999999997</c:v>
                </c:pt>
              </c:numCache>
            </c:numRef>
          </c:xVal>
          <c:yVal>
            <c:numRef>
              <c:f>'FlowGrabJoin  GRAPH (2)'!$D$2:$D$17</c:f>
              <c:numCache>
                <c:formatCode>General</c:formatCode>
                <c:ptCount val="16"/>
                <c:pt idx="0">
                  <c:v>96.9</c:v>
                </c:pt>
                <c:pt idx="1">
                  <c:v>30.7</c:v>
                </c:pt>
                <c:pt idx="2">
                  <c:v>30.9</c:v>
                </c:pt>
                <c:pt idx="3">
                  <c:v>22.7</c:v>
                </c:pt>
                <c:pt idx="4">
                  <c:v>19.2</c:v>
                </c:pt>
                <c:pt idx="5">
                  <c:v>25.9</c:v>
                </c:pt>
                <c:pt idx="6">
                  <c:v>377</c:v>
                </c:pt>
                <c:pt idx="7">
                  <c:v>154</c:v>
                </c:pt>
                <c:pt idx="8">
                  <c:v>18.899999999999999</c:v>
                </c:pt>
                <c:pt idx="9">
                  <c:v>21.6</c:v>
                </c:pt>
                <c:pt idx="10">
                  <c:v>260.5</c:v>
                </c:pt>
                <c:pt idx="11">
                  <c:v>212</c:v>
                </c:pt>
                <c:pt idx="12">
                  <c:v>33.299999999999997</c:v>
                </c:pt>
                <c:pt idx="13">
                  <c:v>14.6</c:v>
                </c:pt>
                <c:pt idx="14">
                  <c:v>708</c:v>
                </c:pt>
                <c:pt idx="15">
                  <c:v>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01680"/>
        <c:axId val="445302072"/>
      </c:scatterChart>
      <c:valAx>
        <c:axId val="44530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302072"/>
        <c:crosses val="autoZero"/>
        <c:crossBetween val="midCat"/>
      </c:valAx>
      <c:valAx>
        <c:axId val="44530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30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407108486439195"/>
                  <c:y val="-5.3515966754155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(2)'!$S$2:$S$17</c:f>
              <c:numCache>
                <c:formatCode>General</c:formatCode>
                <c:ptCount val="16"/>
                <c:pt idx="0">
                  <c:v>2.6020599913279625</c:v>
                </c:pt>
                <c:pt idx="1">
                  <c:v>2.3010299956639813</c:v>
                </c:pt>
                <c:pt idx="2">
                  <c:v>2.3010299956639813</c:v>
                </c:pt>
                <c:pt idx="3">
                  <c:v>2.3010299956639813</c:v>
                </c:pt>
                <c:pt idx="4">
                  <c:v>2.3010299956639813</c:v>
                </c:pt>
                <c:pt idx="5">
                  <c:v>2</c:v>
                </c:pt>
                <c:pt idx="6">
                  <c:v>4.2253097005096256</c:v>
                </c:pt>
                <c:pt idx="7">
                  <c:v>3.968482995252264</c:v>
                </c:pt>
                <c:pt idx="8">
                  <c:v>2.778151322766051</c:v>
                </c:pt>
                <c:pt idx="9">
                  <c:v>2.3010299956639813</c:v>
                </c:pt>
                <c:pt idx="10">
                  <c:v>4.1613683466752898</c:v>
                </c:pt>
                <c:pt idx="11">
                  <c:v>3.5051500054633102</c:v>
                </c:pt>
                <c:pt idx="12">
                  <c:v>3.0791812822388303</c:v>
                </c:pt>
                <c:pt idx="13">
                  <c:v>2.6989700043360187</c:v>
                </c:pt>
                <c:pt idx="14">
                  <c:v>3.3979400434155949</c:v>
                </c:pt>
                <c:pt idx="15">
                  <c:v>2.778151322766051</c:v>
                </c:pt>
              </c:numCache>
            </c:numRef>
          </c:xVal>
          <c:yVal>
            <c:numRef>
              <c:f>'FlowGrabJoin  GRAPH (2)'!$H$2:$H$17</c:f>
              <c:numCache>
                <c:formatCode>General</c:formatCode>
                <c:ptCount val="16"/>
                <c:pt idx="0">
                  <c:v>1.9863237770507653</c:v>
                </c:pt>
                <c:pt idx="1">
                  <c:v>1.4871383754771865</c:v>
                </c:pt>
                <c:pt idx="2">
                  <c:v>1.4899584794248346</c:v>
                </c:pt>
                <c:pt idx="3">
                  <c:v>1.3560258571931227</c:v>
                </c:pt>
                <c:pt idx="4">
                  <c:v>1.2833012287035497</c:v>
                </c:pt>
                <c:pt idx="5">
                  <c:v>1.4132997640812519</c:v>
                </c:pt>
                <c:pt idx="6">
                  <c:v>2.576341350205793</c:v>
                </c:pt>
                <c:pt idx="7">
                  <c:v>2.1875207208364631</c:v>
                </c:pt>
                <c:pt idx="8">
                  <c:v>1.2764618041732441</c:v>
                </c:pt>
                <c:pt idx="9">
                  <c:v>1.3344537511509309</c:v>
                </c:pt>
                <c:pt idx="10">
                  <c:v>2.4158077276355434</c:v>
                </c:pt>
                <c:pt idx="11">
                  <c:v>2.3263358609287512</c:v>
                </c:pt>
                <c:pt idx="12">
                  <c:v>1.5224442335063197</c:v>
                </c:pt>
                <c:pt idx="13">
                  <c:v>1.1643528557844371</c:v>
                </c:pt>
                <c:pt idx="14">
                  <c:v>2.8500332576897689</c:v>
                </c:pt>
                <c:pt idx="15">
                  <c:v>1.2304489213782739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890552"/>
        <c:axId val="442890944"/>
      </c:scatterChart>
      <c:valAx>
        <c:axId val="442890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90944"/>
        <c:crosses val="autoZero"/>
        <c:crossBetween val="midCat"/>
      </c:valAx>
      <c:valAx>
        <c:axId val="44289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90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2404418197725284E-2"/>
                  <c:y val="-5.46429244483291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(2)'!$S$2:$S$17</c:f>
              <c:numCache>
                <c:formatCode>General</c:formatCode>
                <c:ptCount val="16"/>
                <c:pt idx="0">
                  <c:v>2.6020599913279625</c:v>
                </c:pt>
                <c:pt idx="1">
                  <c:v>2.3010299956639813</c:v>
                </c:pt>
                <c:pt idx="2">
                  <c:v>2.3010299956639813</c:v>
                </c:pt>
                <c:pt idx="3">
                  <c:v>2.3010299956639813</c:v>
                </c:pt>
                <c:pt idx="4">
                  <c:v>2.3010299956639813</c:v>
                </c:pt>
                <c:pt idx="5">
                  <c:v>2</c:v>
                </c:pt>
                <c:pt idx="6">
                  <c:v>4.2253097005096256</c:v>
                </c:pt>
                <c:pt idx="7">
                  <c:v>3.968482995252264</c:v>
                </c:pt>
                <c:pt idx="8">
                  <c:v>2.778151322766051</c:v>
                </c:pt>
                <c:pt idx="9">
                  <c:v>2.3010299956639813</c:v>
                </c:pt>
                <c:pt idx="10">
                  <c:v>4.1613683466752898</c:v>
                </c:pt>
                <c:pt idx="11">
                  <c:v>3.5051500054633102</c:v>
                </c:pt>
                <c:pt idx="12">
                  <c:v>3.0791812822388303</c:v>
                </c:pt>
                <c:pt idx="13">
                  <c:v>2.6989700043360187</c:v>
                </c:pt>
                <c:pt idx="14">
                  <c:v>3.3979400434155949</c:v>
                </c:pt>
                <c:pt idx="15">
                  <c:v>2.778151322766051</c:v>
                </c:pt>
              </c:numCache>
            </c:numRef>
          </c:xVal>
          <c:yVal>
            <c:numRef>
              <c:f>'FlowGrabJoin  GRAPH (2)'!$I$2:$I$17</c:f>
              <c:numCache>
                <c:formatCode>General</c:formatCode>
                <c:ptCount val="16"/>
                <c:pt idx="0">
                  <c:v>1.3384564936046048</c:v>
                </c:pt>
                <c:pt idx="1">
                  <c:v>1.2600713879850747</c:v>
                </c:pt>
                <c:pt idx="2">
                  <c:v>1.0644579892269184</c:v>
                </c:pt>
                <c:pt idx="3">
                  <c:v>1.1931245983544616</c:v>
                </c:pt>
                <c:pt idx="4">
                  <c:v>1.2013971243204515</c:v>
                </c:pt>
                <c:pt idx="5">
                  <c:v>1.2041199826559248</c:v>
                </c:pt>
                <c:pt idx="7">
                  <c:v>1.8293037728310249</c:v>
                </c:pt>
                <c:pt idx="8">
                  <c:v>1.2764618041732441</c:v>
                </c:pt>
                <c:pt idx="9">
                  <c:v>1.2833012287035497</c:v>
                </c:pt>
                <c:pt idx="10">
                  <c:v>1.916453948549925</c:v>
                </c:pt>
                <c:pt idx="11">
                  <c:v>1.72916478969277</c:v>
                </c:pt>
                <c:pt idx="12">
                  <c:v>1.2405492482825997</c:v>
                </c:pt>
                <c:pt idx="13">
                  <c:v>1.146128035678238</c:v>
                </c:pt>
                <c:pt idx="14">
                  <c:v>1.9840770339028309</c:v>
                </c:pt>
                <c:pt idx="15">
                  <c:v>1.110589710299249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891728"/>
        <c:axId val="442892120"/>
      </c:scatterChart>
      <c:valAx>
        <c:axId val="442891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92120"/>
        <c:crosses val="autoZero"/>
        <c:crossBetween val="midCat"/>
      </c:valAx>
      <c:valAx>
        <c:axId val="442892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91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3458661417322837E-2"/>
                  <c:y val="-0.150709132350837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(2)'!$S$18:$S$29</c:f>
              <c:numCache>
                <c:formatCode>General</c:formatCode>
                <c:ptCount val="12"/>
                <c:pt idx="0">
                  <c:v>2</c:v>
                </c:pt>
                <c:pt idx="1">
                  <c:v>1.3979400086720377</c:v>
                </c:pt>
                <c:pt idx="2">
                  <c:v>-3</c:v>
                </c:pt>
                <c:pt idx="3">
                  <c:v>2</c:v>
                </c:pt>
                <c:pt idx="4">
                  <c:v>1.3979400086720377</c:v>
                </c:pt>
                <c:pt idx="5">
                  <c:v>-3</c:v>
                </c:pt>
                <c:pt idx="6">
                  <c:v>3.6812412373755872</c:v>
                </c:pt>
                <c:pt idx="7">
                  <c:v>3.5051500054633102</c:v>
                </c:pt>
                <c:pt idx="8">
                  <c:v>2.3010299956639813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'FlowGrabJoin  GRAPH (2)'!$H$18:$H$29</c:f>
              <c:numCache>
                <c:formatCode>General</c:formatCode>
                <c:ptCount val="12"/>
                <c:pt idx="0">
                  <c:v>2.4437322414015967</c:v>
                </c:pt>
                <c:pt idx="1">
                  <c:v>1.8095597146352678</c:v>
                </c:pt>
                <c:pt idx="3">
                  <c:v>1.5301996982030821</c:v>
                </c:pt>
                <c:pt idx="4">
                  <c:v>1.6665179805548809</c:v>
                </c:pt>
                <c:pt idx="6">
                  <c:v>2.6522463410033232</c:v>
                </c:pt>
                <c:pt idx="7">
                  <c:v>2.4039779636693548</c:v>
                </c:pt>
                <c:pt idx="8">
                  <c:v>2.4502491083193609</c:v>
                </c:pt>
                <c:pt idx="9">
                  <c:v>2.3569814009931314</c:v>
                </c:pt>
                <c:pt idx="10">
                  <c:v>1.4048337166199381</c:v>
                </c:pt>
                <c:pt idx="11">
                  <c:v>3.2405492482825999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892904"/>
        <c:axId val="442893296"/>
      </c:scatterChart>
      <c:valAx>
        <c:axId val="442892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93296"/>
        <c:crosses val="autoZero"/>
        <c:crossBetween val="midCat"/>
      </c:valAx>
      <c:valAx>
        <c:axId val="44289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92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5889326334208219E-2"/>
                  <c:y val="-0.296335043074969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(2)'!$S$18:$S$29</c:f>
              <c:numCache>
                <c:formatCode>General</c:formatCode>
                <c:ptCount val="12"/>
                <c:pt idx="0">
                  <c:v>2</c:v>
                </c:pt>
                <c:pt idx="1">
                  <c:v>1.3979400086720377</c:v>
                </c:pt>
                <c:pt idx="2">
                  <c:v>-3</c:v>
                </c:pt>
                <c:pt idx="3">
                  <c:v>2</c:v>
                </c:pt>
                <c:pt idx="4">
                  <c:v>1.3979400086720377</c:v>
                </c:pt>
                <c:pt idx="5">
                  <c:v>-3</c:v>
                </c:pt>
                <c:pt idx="6">
                  <c:v>3.6812412373755872</c:v>
                </c:pt>
                <c:pt idx="7">
                  <c:v>3.5051500054633102</c:v>
                </c:pt>
                <c:pt idx="8">
                  <c:v>2.3010299956639813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'FlowGrabJoin  GRAPH (2)'!$I$18:$I$29</c:f>
              <c:numCache>
                <c:formatCode>General</c:formatCode>
                <c:ptCount val="12"/>
                <c:pt idx="0">
                  <c:v>2.0969100130080562</c:v>
                </c:pt>
                <c:pt idx="1">
                  <c:v>1.4927603890268375</c:v>
                </c:pt>
                <c:pt idx="3">
                  <c:v>1.320146286111054</c:v>
                </c:pt>
                <c:pt idx="4">
                  <c:v>1.4424797690644486</c:v>
                </c:pt>
                <c:pt idx="7">
                  <c:v>2.1303337684950061</c:v>
                </c:pt>
                <c:pt idx="8">
                  <c:v>2.0791812460476247</c:v>
                </c:pt>
                <c:pt idx="9">
                  <c:v>1.816241299991783</c:v>
                </c:pt>
                <c:pt idx="10">
                  <c:v>1.3463529744506386</c:v>
                </c:pt>
                <c:pt idx="11">
                  <c:v>2.5065050324048719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471904"/>
        <c:axId val="445472296"/>
      </c:scatterChart>
      <c:valAx>
        <c:axId val="44547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72296"/>
        <c:crosses val="autoZero"/>
        <c:crossBetween val="midCat"/>
      </c:valAx>
      <c:valAx>
        <c:axId val="445472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7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79199475065617"/>
                  <c:y val="0.206153631112841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(2)'!$S$30:$S$44</c:f>
              <c:numCache>
                <c:formatCode>General</c:formatCode>
                <c:ptCount val="15"/>
                <c:pt idx="0">
                  <c:v>2</c:v>
                </c:pt>
                <c:pt idx="1">
                  <c:v>1.6532125137753437</c:v>
                </c:pt>
                <c:pt idx="2">
                  <c:v>1.7403626894942439</c:v>
                </c:pt>
                <c:pt idx="3">
                  <c:v>1.5440680443502757</c:v>
                </c:pt>
                <c:pt idx="4">
                  <c:v>2</c:v>
                </c:pt>
                <c:pt idx="5">
                  <c:v>3.1139433523068369</c:v>
                </c:pt>
                <c:pt idx="6">
                  <c:v>3.1139433523068369</c:v>
                </c:pt>
                <c:pt idx="7">
                  <c:v>3.0000000434294458</c:v>
                </c:pt>
                <c:pt idx="8">
                  <c:v>2</c:v>
                </c:pt>
                <c:pt idx="9">
                  <c:v>1.6989700043360187</c:v>
                </c:pt>
                <c:pt idx="10">
                  <c:v>3.4913617358627689</c:v>
                </c:pt>
                <c:pt idx="11">
                  <c:v>2.6989700043360187</c:v>
                </c:pt>
                <c:pt idx="12">
                  <c:v>2.3010299956639813</c:v>
                </c:pt>
                <c:pt idx="13">
                  <c:v>2</c:v>
                </c:pt>
                <c:pt idx="14">
                  <c:v>2.6020599913279625</c:v>
                </c:pt>
              </c:numCache>
            </c:numRef>
          </c:xVal>
          <c:yVal>
            <c:numRef>
              <c:f>'FlowGrabJoin  GRAPH (2)'!$H$30:$H$44</c:f>
              <c:numCache>
                <c:formatCode>General</c:formatCode>
                <c:ptCount val="15"/>
                <c:pt idx="0">
                  <c:v>1.7347998295888469</c:v>
                </c:pt>
                <c:pt idx="1">
                  <c:v>1.7371926427047373</c:v>
                </c:pt>
                <c:pt idx="2">
                  <c:v>1.6374897295125106</c:v>
                </c:pt>
                <c:pt idx="3">
                  <c:v>1.3838153659804313</c:v>
                </c:pt>
                <c:pt idx="4">
                  <c:v>1.2648178230095364</c:v>
                </c:pt>
                <c:pt idx="5">
                  <c:v>2.5646660642520893</c:v>
                </c:pt>
                <c:pt idx="6">
                  <c:v>1.69810054562339</c:v>
                </c:pt>
                <c:pt idx="7">
                  <c:v>2.1986570869544226</c:v>
                </c:pt>
                <c:pt idx="8">
                  <c:v>1.3263358609287514</c:v>
                </c:pt>
                <c:pt idx="9">
                  <c:v>1.507855871695831</c:v>
                </c:pt>
                <c:pt idx="10">
                  <c:v>2.3802112417116059</c:v>
                </c:pt>
                <c:pt idx="11">
                  <c:v>2.3344537511509307</c:v>
                </c:pt>
                <c:pt idx="12">
                  <c:v>1.9951962915971795</c:v>
                </c:pt>
                <c:pt idx="13">
                  <c:v>1.3521825181113625</c:v>
                </c:pt>
                <c:pt idx="14">
                  <c:v>2.9235030669421045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473080"/>
        <c:axId val="445473472"/>
      </c:scatterChart>
      <c:valAx>
        <c:axId val="445473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73472"/>
        <c:crosses val="autoZero"/>
        <c:crossBetween val="midCat"/>
      </c:valAx>
      <c:valAx>
        <c:axId val="44547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73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6918197725284341E-2"/>
                  <c:y val="-0.190071030316042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(2)'!$R$45:$R$60</c:f>
              <c:numCache>
                <c:formatCode>General</c:formatCode>
                <c:ptCount val="16"/>
                <c:pt idx="0">
                  <c:v>1300</c:v>
                </c:pt>
                <c:pt idx="1">
                  <c:v>900</c:v>
                </c:pt>
                <c:pt idx="2">
                  <c:v>400</c:v>
                </c:pt>
                <c:pt idx="3">
                  <c:v>600</c:v>
                </c:pt>
                <c:pt idx="4">
                  <c:v>300</c:v>
                </c:pt>
                <c:pt idx="5">
                  <c:v>100</c:v>
                </c:pt>
                <c:pt idx="6">
                  <c:v>1500</c:v>
                </c:pt>
                <c:pt idx="7">
                  <c:v>8099.9979999999996</c:v>
                </c:pt>
                <c:pt idx="8">
                  <c:v>700</c:v>
                </c:pt>
                <c:pt idx="9">
                  <c:v>300</c:v>
                </c:pt>
                <c:pt idx="10">
                  <c:v>10200.002</c:v>
                </c:pt>
                <c:pt idx="11">
                  <c:v>2500</c:v>
                </c:pt>
                <c:pt idx="12">
                  <c:v>2400</c:v>
                </c:pt>
                <c:pt idx="13">
                  <c:v>1100</c:v>
                </c:pt>
                <c:pt idx="14">
                  <c:v>7999.9979999999996</c:v>
                </c:pt>
                <c:pt idx="15">
                  <c:v>1700</c:v>
                </c:pt>
              </c:numCache>
            </c:numRef>
          </c:xVal>
          <c:yVal>
            <c:numRef>
              <c:f>'FlowGrabJoin  GRAPH (2)'!$D$45:$D$60</c:f>
              <c:numCache>
                <c:formatCode>General</c:formatCode>
                <c:ptCount val="16"/>
                <c:pt idx="0">
                  <c:v>54.4</c:v>
                </c:pt>
                <c:pt idx="1">
                  <c:v>37.6</c:v>
                </c:pt>
                <c:pt idx="2">
                  <c:v>43.1</c:v>
                </c:pt>
                <c:pt idx="3">
                  <c:v>33.9</c:v>
                </c:pt>
                <c:pt idx="4">
                  <c:v>45.6</c:v>
                </c:pt>
                <c:pt idx="5">
                  <c:v>40.299999999999997</c:v>
                </c:pt>
                <c:pt idx="6">
                  <c:v>56.2</c:v>
                </c:pt>
                <c:pt idx="7">
                  <c:v>453</c:v>
                </c:pt>
                <c:pt idx="8">
                  <c:v>60.3</c:v>
                </c:pt>
                <c:pt idx="9">
                  <c:v>49</c:v>
                </c:pt>
                <c:pt idx="10">
                  <c:v>619</c:v>
                </c:pt>
                <c:pt idx="11">
                  <c:v>232</c:v>
                </c:pt>
                <c:pt idx="12">
                  <c:v>47.3</c:v>
                </c:pt>
                <c:pt idx="13">
                  <c:v>28.1</c:v>
                </c:pt>
                <c:pt idx="14">
                  <c:v>461.5</c:v>
                </c:pt>
                <c:pt idx="15">
                  <c:v>26.6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964424"/>
        <c:axId val="442609632"/>
      </c:scatterChart>
      <c:valAx>
        <c:axId val="443964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609632"/>
        <c:crosses val="autoZero"/>
        <c:crossBetween val="midCat"/>
      </c:valAx>
      <c:valAx>
        <c:axId val="44260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964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3.9535870516185477E-2"/>
                  <c:y val="0.31669210625763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(2)'!$S$30:$S$44</c:f>
              <c:numCache>
                <c:formatCode>General</c:formatCode>
                <c:ptCount val="15"/>
                <c:pt idx="0">
                  <c:v>2</c:v>
                </c:pt>
                <c:pt idx="1">
                  <c:v>1.6532125137753437</c:v>
                </c:pt>
                <c:pt idx="2">
                  <c:v>1.7403626894942439</c:v>
                </c:pt>
                <c:pt idx="3">
                  <c:v>1.5440680443502757</c:v>
                </c:pt>
                <c:pt idx="4">
                  <c:v>2</c:v>
                </c:pt>
                <c:pt idx="5">
                  <c:v>3.1139433523068369</c:v>
                </c:pt>
                <c:pt idx="6">
                  <c:v>3.1139433523068369</c:v>
                </c:pt>
                <c:pt idx="7">
                  <c:v>3.0000000434294458</c:v>
                </c:pt>
                <c:pt idx="8">
                  <c:v>2</c:v>
                </c:pt>
                <c:pt idx="9">
                  <c:v>1.6989700043360187</c:v>
                </c:pt>
                <c:pt idx="10">
                  <c:v>3.4913617358627689</c:v>
                </c:pt>
                <c:pt idx="11">
                  <c:v>2.6989700043360187</c:v>
                </c:pt>
                <c:pt idx="12">
                  <c:v>2.3010299956639813</c:v>
                </c:pt>
                <c:pt idx="13">
                  <c:v>2</c:v>
                </c:pt>
                <c:pt idx="14">
                  <c:v>2.6020599913279625</c:v>
                </c:pt>
              </c:numCache>
            </c:numRef>
          </c:xVal>
          <c:yVal>
            <c:numRef>
              <c:f>'FlowGrabJoin  GRAPH (2)'!$I$30:$I$44</c:f>
              <c:numCache>
                <c:formatCode>General</c:formatCode>
                <c:ptCount val="15"/>
                <c:pt idx="0">
                  <c:v>1.3384564936046048</c:v>
                </c:pt>
                <c:pt idx="1">
                  <c:v>1.2329961103921538</c:v>
                </c:pt>
                <c:pt idx="2">
                  <c:v>1.3364597338485296</c:v>
                </c:pt>
                <c:pt idx="3">
                  <c:v>1.2455126678141499</c:v>
                </c:pt>
                <c:pt idx="4">
                  <c:v>1.2013971243204515</c:v>
                </c:pt>
                <c:pt idx="6">
                  <c:v>1.3838153659804313</c:v>
                </c:pt>
                <c:pt idx="7">
                  <c:v>1.7226339225338123</c:v>
                </c:pt>
                <c:pt idx="8">
                  <c:v>1.3636119798921444</c:v>
                </c:pt>
                <c:pt idx="9">
                  <c:v>1.2278867046136734</c:v>
                </c:pt>
                <c:pt idx="10">
                  <c:v>2.0334237554869499</c:v>
                </c:pt>
                <c:pt idx="11">
                  <c:v>1.8401060944567578</c:v>
                </c:pt>
                <c:pt idx="12">
                  <c:v>1.5314789170422551</c:v>
                </c:pt>
                <c:pt idx="13">
                  <c:v>1.2648178230095364</c:v>
                </c:pt>
                <c:pt idx="14">
                  <c:v>2.255272505103306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474256"/>
        <c:axId val="445474648"/>
      </c:scatterChart>
      <c:valAx>
        <c:axId val="445474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74648"/>
        <c:crosses val="autoZero"/>
        <c:crossBetween val="midCat"/>
      </c:valAx>
      <c:valAx>
        <c:axId val="44547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74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6918197725284341E-2"/>
                  <c:y val="-0.190071030316042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(2)'!$S$45:$S$60</c:f>
              <c:numCache>
                <c:formatCode>General</c:formatCode>
                <c:ptCount val="16"/>
                <c:pt idx="0">
                  <c:v>3.1139433523068369</c:v>
                </c:pt>
                <c:pt idx="1">
                  <c:v>2.9542425094393248</c:v>
                </c:pt>
                <c:pt idx="2">
                  <c:v>2.6020599913279625</c:v>
                </c:pt>
                <c:pt idx="3">
                  <c:v>2.7781512503836434</c:v>
                </c:pt>
                <c:pt idx="4">
                  <c:v>2.4771212547196626</c:v>
                </c:pt>
                <c:pt idx="5">
                  <c:v>2</c:v>
                </c:pt>
                <c:pt idx="6">
                  <c:v>3.1760912590556813</c:v>
                </c:pt>
                <c:pt idx="7">
                  <c:v>3.9084849116454312</c:v>
                </c:pt>
                <c:pt idx="8">
                  <c:v>2.8450980400142569</c:v>
                </c:pt>
                <c:pt idx="9">
                  <c:v>2.4771212547196626</c:v>
                </c:pt>
                <c:pt idx="10">
                  <c:v>4.0086002569176902</c:v>
                </c:pt>
                <c:pt idx="11">
                  <c:v>3.3979400086720375</c:v>
                </c:pt>
                <c:pt idx="12">
                  <c:v>3.3802112417116059</c:v>
                </c:pt>
                <c:pt idx="13">
                  <c:v>3.0413926851582249</c:v>
                </c:pt>
                <c:pt idx="14">
                  <c:v>3.9030898784183097</c:v>
                </c:pt>
                <c:pt idx="15">
                  <c:v>3.2304489213782741</c:v>
                </c:pt>
              </c:numCache>
            </c:numRef>
          </c:xVal>
          <c:yVal>
            <c:numRef>
              <c:f>'FlowGrabJoin  GRAPH (2)'!$H$45:$H$60</c:f>
              <c:numCache>
                <c:formatCode>General</c:formatCode>
                <c:ptCount val="16"/>
                <c:pt idx="0">
                  <c:v>1.7355988996981799</c:v>
                </c:pt>
                <c:pt idx="1">
                  <c:v>1.5751878449276611</c:v>
                </c:pt>
                <c:pt idx="2">
                  <c:v>1.6344772701607315</c:v>
                </c:pt>
                <c:pt idx="3">
                  <c:v>1.5301996982030821</c:v>
                </c:pt>
                <c:pt idx="4">
                  <c:v>1.658964842664435</c:v>
                </c:pt>
                <c:pt idx="5">
                  <c:v>1.6053050461411094</c:v>
                </c:pt>
                <c:pt idx="6">
                  <c:v>1.7497363155690611</c:v>
                </c:pt>
                <c:pt idx="7">
                  <c:v>2.6560982020128319</c:v>
                </c:pt>
                <c:pt idx="8">
                  <c:v>1.7803173121401512</c:v>
                </c:pt>
                <c:pt idx="9">
                  <c:v>1.6901960800285136</c:v>
                </c:pt>
                <c:pt idx="10">
                  <c:v>2.7916906490201181</c:v>
                </c:pt>
                <c:pt idx="11">
                  <c:v>2.3654879848908998</c:v>
                </c:pt>
                <c:pt idx="12">
                  <c:v>1.6748611407378116</c:v>
                </c:pt>
                <c:pt idx="13">
                  <c:v>1.4487063199050798</c:v>
                </c:pt>
                <c:pt idx="14">
                  <c:v>2.6641717053619307</c:v>
                </c:pt>
                <c:pt idx="15">
                  <c:v>1.424881636631067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475432"/>
        <c:axId val="445607800"/>
      </c:scatterChart>
      <c:valAx>
        <c:axId val="445475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07800"/>
        <c:crosses val="autoZero"/>
        <c:crossBetween val="midCat"/>
      </c:valAx>
      <c:valAx>
        <c:axId val="445607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475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5214785651793524E-2"/>
                  <c:y val="-0.172851483343702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(2)'!$S$45:$S$60</c:f>
              <c:numCache>
                <c:formatCode>General</c:formatCode>
                <c:ptCount val="16"/>
                <c:pt idx="0">
                  <c:v>3.1139433523068369</c:v>
                </c:pt>
                <c:pt idx="1">
                  <c:v>2.9542425094393248</c:v>
                </c:pt>
                <c:pt idx="2">
                  <c:v>2.6020599913279625</c:v>
                </c:pt>
                <c:pt idx="3">
                  <c:v>2.7781512503836434</c:v>
                </c:pt>
                <c:pt idx="4">
                  <c:v>2.4771212547196626</c:v>
                </c:pt>
                <c:pt idx="5">
                  <c:v>2</c:v>
                </c:pt>
                <c:pt idx="6">
                  <c:v>3.1760912590556813</c:v>
                </c:pt>
                <c:pt idx="7">
                  <c:v>3.9084849116454312</c:v>
                </c:pt>
                <c:pt idx="8">
                  <c:v>2.8450980400142569</c:v>
                </c:pt>
                <c:pt idx="9">
                  <c:v>2.4771212547196626</c:v>
                </c:pt>
                <c:pt idx="10">
                  <c:v>4.0086002569176902</c:v>
                </c:pt>
                <c:pt idx="11">
                  <c:v>3.3979400086720375</c:v>
                </c:pt>
                <c:pt idx="12">
                  <c:v>3.3802112417116059</c:v>
                </c:pt>
                <c:pt idx="13">
                  <c:v>3.0413926851582249</c:v>
                </c:pt>
                <c:pt idx="14">
                  <c:v>3.9030898784183097</c:v>
                </c:pt>
                <c:pt idx="15">
                  <c:v>3.2304489213782741</c:v>
                </c:pt>
              </c:numCache>
            </c:numRef>
          </c:xVal>
          <c:yVal>
            <c:numRef>
              <c:f>'FlowGrabJoin  GRAPH (2)'!$I$45:$I$60</c:f>
              <c:numCache>
                <c:formatCode>General</c:formatCode>
                <c:ptCount val="16"/>
                <c:pt idx="0">
                  <c:v>1.5118833609788744</c:v>
                </c:pt>
                <c:pt idx="1">
                  <c:v>1.4913616938342726</c:v>
                </c:pt>
                <c:pt idx="2">
                  <c:v>1.5453071164658241</c:v>
                </c:pt>
                <c:pt idx="3">
                  <c:v>1.4377505628203879</c:v>
                </c:pt>
                <c:pt idx="4">
                  <c:v>1.5599066250361124</c:v>
                </c:pt>
                <c:pt idx="5">
                  <c:v>1.4216039268698311</c:v>
                </c:pt>
                <c:pt idx="6">
                  <c:v>1.5987905067631152</c:v>
                </c:pt>
                <c:pt idx="7">
                  <c:v>2.6253124509616739</c:v>
                </c:pt>
                <c:pt idx="8">
                  <c:v>1.6893088591236203</c:v>
                </c:pt>
                <c:pt idx="9">
                  <c:v>1.5877109650189114</c:v>
                </c:pt>
                <c:pt idx="10">
                  <c:v>2.7211508437496841</c:v>
                </c:pt>
                <c:pt idx="11">
                  <c:v>2.2041199826559246</c:v>
                </c:pt>
                <c:pt idx="12">
                  <c:v>1.5587085705331658</c:v>
                </c:pt>
                <c:pt idx="13">
                  <c:v>1.4313637641589874</c:v>
                </c:pt>
                <c:pt idx="14">
                  <c:v>2.4638929889859074</c:v>
                </c:pt>
                <c:pt idx="15">
                  <c:v>1.368286884902131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08584"/>
        <c:axId val="445608976"/>
      </c:scatterChart>
      <c:valAx>
        <c:axId val="445608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08976"/>
        <c:crosses val="autoZero"/>
        <c:crossBetween val="midCat"/>
      </c:valAx>
      <c:valAx>
        <c:axId val="44560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08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(2)'!$S$61:$S$75</c:f>
              <c:numCache>
                <c:formatCode>General</c:formatCode>
                <c:ptCount val="15"/>
                <c:pt idx="0">
                  <c:v>3.0440604385943226</c:v>
                </c:pt>
                <c:pt idx="1">
                  <c:v>2.7554454436997871</c:v>
                </c:pt>
                <c:pt idx="2">
                  <c:v>1.2476273475396022</c:v>
                </c:pt>
                <c:pt idx="3">
                  <c:v>2.4269167321872964</c:v>
                </c:pt>
                <c:pt idx="4">
                  <c:v>4.7320799893775121</c:v>
                </c:pt>
                <c:pt idx="5">
                  <c:v>3.4306260126015027</c:v>
                </c:pt>
                <c:pt idx="6">
                  <c:v>4.520438162646232</c:v>
                </c:pt>
                <c:pt idx="7">
                  <c:v>2.8811732879774681</c:v>
                </c:pt>
                <c:pt idx="8">
                  <c:v>-3</c:v>
                </c:pt>
                <c:pt idx="9">
                  <c:v>4.5334471257554618</c:v>
                </c:pt>
                <c:pt idx="10">
                  <c:v>3.8829370396862335</c:v>
                </c:pt>
                <c:pt idx="11">
                  <c:v>3.8466342971241563</c:v>
                </c:pt>
                <c:pt idx="12">
                  <c:v>2.9973616133512109</c:v>
                </c:pt>
                <c:pt idx="13">
                  <c:v>4.2060398204039187</c:v>
                </c:pt>
                <c:pt idx="14">
                  <c:v>3.234971550717209</c:v>
                </c:pt>
              </c:numCache>
            </c:numRef>
          </c:xVal>
          <c:yVal>
            <c:numRef>
              <c:f>'FlowGrabJoin  GRAPH (2)'!$H$61:$H$75</c:f>
              <c:numCache>
                <c:formatCode>General</c:formatCode>
                <c:ptCount val="15"/>
                <c:pt idx="0">
                  <c:v>1.9489017609702137</c:v>
                </c:pt>
                <c:pt idx="1">
                  <c:v>1.7267272090265722</c:v>
                </c:pt>
                <c:pt idx="2">
                  <c:v>1.5118833609788744</c:v>
                </c:pt>
                <c:pt idx="3">
                  <c:v>1.5865873046717549</c:v>
                </c:pt>
                <c:pt idx="4">
                  <c:v>2.5250448070368452</c:v>
                </c:pt>
                <c:pt idx="5">
                  <c:v>1.7209857441537391</c:v>
                </c:pt>
                <c:pt idx="6">
                  <c:v>2.3873898263387292</c:v>
                </c:pt>
                <c:pt idx="7">
                  <c:v>1.6464037262230695</c:v>
                </c:pt>
                <c:pt idx="9">
                  <c:v>2.4814426285023048</c:v>
                </c:pt>
                <c:pt idx="10">
                  <c:v>2.2174839442139063</c:v>
                </c:pt>
                <c:pt idx="11">
                  <c:v>1.8115750058705933</c:v>
                </c:pt>
                <c:pt idx="12">
                  <c:v>1.4800069429571505</c:v>
                </c:pt>
                <c:pt idx="13">
                  <c:v>2.5282737771670436</c:v>
                </c:pt>
                <c:pt idx="14">
                  <c:v>1.4756711883244296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09760"/>
        <c:axId val="445610152"/>
      </c:scatterChart>
      <c:valAx>
        <c:axId val="44560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10152"/>
        <c:crosses val="autoZero"/>
        <c:crossBetween val="midCat"/>
      </c:valAx>
      <c:valAx>
        <c:axId val="445610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09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(2)'!$S$61:$S$75</c:f>
              <c:numCache>
                <c:formatCode>General</c:formatCode>
                <c:ptCount val="15"/>
                <c:pt idx="0">
                  <c:v>3.0440604385943226</c:v>
                </c:pt>
                <c:pt idx="1">
                  <c:v>2.7554454436997871</c:v>
                </c:pt>
                <c:pt idx="2">
                  <c:v>1.2476273475396022</c:v>
                </c:pt>
                <c:pt idx="3">
                  <c:v>2.4269167321872964</c:v>
                </c:pt>
                <c:pt idx="4">
                  <c:v>4.7320799893775121</c:v>
                </c:pt>
                <c:pt idx="5">
                  <c:v>3.4306260126015027</c:v>
                </c:pt>
                <c:pt idx="6">
                  <c:v>4.520438162646232</c:v>
                </c:pt>
                <c:pt idx="7">
                  <c:v>2.8811732879774681</c:v>
                </c:pt>
                <c:pt idx="8">
                  <c:v>-3</c:v>
                </c:pt>
                <c:pt idx="9">
                  <c:v>4.5334471257554618</c:v>
                </c:pt>
                <c:pt idx="10">
                  <c:v>3.8829370396862335</c:v>
                </c:pt>
                <c:pt idx="11">
                  <c:v>3.8466342971241563</c:v>
                </c:pt>
                <c:pt idx="12">
                  <c:v>2.9973616133512109</c:v>
                </c:pt>
                <c:pt idx="13">
                  <c:v>4.2060398204039187</c:v>
                </c:pt>
                <c:pt idx="14">
                  <c:v>3.234971550717209</c:v>
                </c:pt>
              </c:numCache>
            </c:numRef>
          </c:xVal>
          <c:yVal>
            <c:numRef>
              <c:f>'FlowGrabJoin  GRAPH (2)'!$I$61:$I$75</c:f>
              <c:numCache>
                <c:formatCode>General</c:formatCode>
                <c:ptCount val="15"/>
                <c:pt idx="0">
                  <c:v>1.8195439355418688</c:v>
                </c:pt>
                <c:pt idx="1">
                  <c:v>1.5563025007672873</c:v>
                </c:pt>
                <c:pt idx="2">
                  <c:v>1.503790683057181</c:v>
                </c:pt>
                <c:pt idx="3">
                  <c:v>1.3692158574101427</c:v>
                </c:pt>
                <c:pt idx="5">
                  <c:v>1.711807229041191</c:v>
                </c:pt>
                <c:pt idx="6">
                  <c:v>2.3521825181113627</c:v>
                </c:pt>
                <c:pt idx="7">
                  <c:v>1.6580113966571124</c:v>
                </c:pt>
                <c:pt idx="9">
                  <c:v>2.4014005407815442</c:v>
                </c:pt>
                <c:pt idx="10">
                  <c:v>2.1398790864012365</c:v>
                </c:pt>
                <c:pt idx="11">
                  <c:v>1.7442929831226763</c:v>
                </c:pt>
                <c:pt idx="12">
                  <c:v>1.3909351071033791</c:v>
                </c:pt>
                <c:pt idx="13">
                  <c:v>2.2900346113625178</c:v>
                </c:pt>
                <c:pt idx="14">
                  <c:v>1.403120521175818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105984"/>
        <c:axId val="441106768"/>
      </c:scatterChart>
      <c:valAx>
        <c:axId val="44110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106768"/>
        <c:crosses val="autoZero"/>
        <c:crossBetween val="midCat"/>
      </c:valAx>
      <c:valAx>
        <c:axId val="44110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10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(2)'!$S$76:$S$87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1.6989700043360187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3.1760912590556813</c:v>
                </c:pt>
              </c:numCache>
            </c:numRef>
          </c:xVal>
          <c:yVal>
            <c:numRef>
              <c:f>'FlowGrabJoin  GRAPH (2)'!$H$76:$H$87</c:f>
              <c:numCache>
                <c:formatCode>General</c:formatCode>
                <c:ptCount val="12"/>
                <c:pt idx="0">
                  <c:v>1.5010592622177514</c:v>
                </c:pt>
                <c:pt idx="1">
                  <c:v>1.4502491083193612</c:v>
                </c:pt>
                <c:pt idx="2">
                  <c:v>1.4099331233312946</c:v>
                </c:pt>
                <c:pt idx="3">
                  <c:v>2.6364878963533656</c:v>
                </c:pt>
                <c:pt idx="4">
                  <c:v>1.7259116322950483</c:v>
                </c:pt>
                <c:pt idx="5">
                  <c:v>1.3692158574101427</c:v>
                </c:pt>
                <c:pt idx="6">
                  <c:v>1.3463529744506386</c:v>
                </c:pt>
                <c:pt idx="7">
                  <c:v>2.4337698339248659</c:v>
                </c:pt>
                <c:pt idx="8">
                  <c:v>1.6839471307515121</c:v>
                </c:pt>
                <c:pt idx="9">
                  <c:v>1.6253124509616739</c:v>
                </c:pt>
                <c:pt idx="10">
                  <c:v>1.2528530309798931</c:v>
                </c:pt>
                <c:pt idx="11">
                  <c:v>2.5658478186735176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11328"/>
        <c:axId val="582463440"/>
      </c:scatterChart>
      <c:valAx>
        <c:axId val="445611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63440"/>
        <c:crosses val="autoZero"/>
        <c:crossBetween val="midCat"/>
      </c:valAx>
      <c:valAx>
        <c:axId val="5824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11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0082458442694663"/>
                  <c:y val="-8.6643152006749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(2)'!$S$76:$S$87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1.6989700043360187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3.1760912590556813</c:v>
                </c:pt>
              </c:numCache>
            </c:numRef>
          </c:xVal>
          <c:yVal>
            <c:numRef>
              <c:f>'FlowGrabJoin  GRAPH (2)'!$I$76:$I$87</c:f>
              <c:numCache>
                <c:formatCode>General</c:formatCode>
                <c:ptCount val="12"/>
                <c:pt idx="0">
                  <c:v>1.3944516808262162</c:v>
                </c:pt>
                <c:pt idx="1">
                  <c:v>1.3424226808222062</c:v>
                </c:pt>
                <c:pt idx="2">
                  <c:v>1.287801729930226</c:v>
                </c:pt>
                <c:pt idx="3">
                  <c:v>2.5581083016305497</c:v>
                </c:pt>
                <c:pt idx="4">
                  <c:v>1.6919651027673603</c:v>
                </c:pt>
                <c:pt idx="5">
                  <c:v>1.3710678622717363</c:v>
                </c:pt>
                <c:pt idx="6">
                  <c:v>1.2966651902615312</c:v>
                </c:pt>
                <c:pt idx="7">
                  <c:v>2.288249225571986</c:v>
                </c:pt>
                <c:pt idx="8">
                  <c:v>1.5622928644564746</c:v>
                </c:pt>
                <c:pt idx="9">
                  <c:v>1.5390760987927767</c:v>
                </c:pt>
                <c:pt idx="10">
                  <c:v>1.2528530309798931</c:v>
                </c:pt>
                <c:pt idx="11">
                  <c:v>2.1398790864012365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464224"/>
        <c:axId val="582464616"/>
      </c:scatterChart>
      <c:valAx>
        <c:axId val="582464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64616"/>
        <c:crosses val="autoZero"/>
        <c:crossBetween val="midCat"/>
      </c:valAx>
      <c:valAx>
        <c:axId val="582464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64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2.6505468066491688E-2"/>
                  <c:y val="-8.64194373125128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(2)'!$S$88:$S$99</c:f>
              <c:numCache>
                <c:formatCode>General</c:formatCode>
                <c:ptCount val="12"/>
                <c:pt idx="0">
                  <c:v>3.1461280356782382</c:v>
                </c:pt>
                <c:pt idx="1">
                  <c:v>2.8450981020563213</c:v>
                </c:pt>
                <c:pt idx="2">
                  <c:v>2.6020599913279625</c:v>
                </c:pt>
                <c:pt idx="3">
                  <c:v>2.778151322766051</c:v>
                </c:pt>
                <c:pt idx="4">
                  <c:v>4.1072099696478688</c:v>
                </c:pt>
                <c:pt idx="5">
                  <c:v>3.0000000434294458</c:v>
                </c:pt>
                <c:pt idx="6">
                  <c:v>2.6020599913279625</c:v>
                </c:pt>
                <c:pt idx="7">
                  <c:v>4.1702620704598958</c:v>
                </c:pt>
                <c:pt idx="8">
                  <c:v>3.4471580778737683</c:v>
                </c:pt>
                <c:pt idx="9">
                  <c:v>3.3617278737823288</c:v>
                </c:pt>
                <c:pt idx="10">
                  <c:v>2.9542425576942648</c:v>
                </c:pt>
                <c:pt idx="11">
                  <c:v>3.7558745432851199</c:v>
                </c:pt>
              </c:numCache>
            </c:numRef>
          </c:xVal>
          <c:yVal>
            <c:numRef>
              <c:f>'FlowGrabJoin  GRAPH (2)'!$H$88:$H$99</c:f>
              <c:numCache>
                <c:formatCode>General</c:formatCode>
                <c:ptCount val="12"/>
                <c:pt idx="0">
                  <c:v>1.3031960574204888</c:v>
                </c:pt>
                <c:pt idx="1">
                  <c:v>1.209515014542631</c:v>
                </c:pt>
                <c:pt idx="2">
                  <c:v>1.1553360374650619</c:v>
                </c:pt>
                <c:pt idx="3">
                  <c:v>1.146128035678238</c:v>
                </c:pt>
                <c:pt idx="4">
                  <c:v>1.6522463410033232</c:v>
                </c:pt>
                <c:pt idx="5">
                  <c:v>1.4116197059632303</c:v>
                </c:pt>
                <c:pt idx="6">
                  <c:v>1.2810333672477277</c:v>
                </c:pt>
                <c:pt idx="7">
                  <c:v>2.1486026548060932</c:v>
                </c:pt>
                <c:pt idx="8">
                  <c:v>1.4014005407815442</c:v>
                </c:pt>
                <c:pt idx="9">
                  <c:v>1.0681858617461617</c:v>
                </c:pt>
                <c:pt idx="10">
                  <c:v>1.0569048513364727</c:v>
                </c:pt>
                <c:pt idx="11">
                  <c:v>1.8325089127062364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465400"/>
        <c:axId val="582465792"/>
      </c:scatterChart>
      <c:valAx>
        <c:axId val="582465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65792"/>
        <c:crosses val="autoZero"/>
        <c:crossBetween val="midCat"/>
      </c:valAx>
      <c:valAx>
        <c:axId val="58246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65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(2)'!$S$88:$S$99</c:f>
              <c:numCache>
                <c:formatCode>General</c:formatCode>
                <c:ptCount val="12"/>
                <c:pt idx="0">
                  <c:v>3.1461280356782382</c:v>
                </c:pt>
                <c:pt idx="1">
                  <c:v>2.8450981020563213</c:v>
                </c:pt>
                <c:pt idx="2">
                  <c:v>2.6020599913279625</c:v>
                </c:pt>
                <c:pt idx="3">
                  <c:v>2.778151322766051</c:v>
                </c:pt>
                <c:pt idx="4">
                  <c:v>4.1072099696478688</c:v>
                </c:pt>
                <c:pt idx="5">
                  <c:v>3.0000000434294458</c:v>
                </c:pt>
                <c:pt idx="6">
                  <c:v>2.6020599913279625</c:v>
                </c:pt>
                <c:pt idx="7">
                  <c:v>4.1702620704598958</c:v>
                </c:pt>
                <c:pt idx="8">
                  <c:v>3.4471580778737683</c:v>
                </c:pt>
                <c:pt idx="9">
                  <c:v>3.3617278737823288</c:v>
                </c:pt>
                <c:pt idx="10">
                  <c:v>2.9542425576942648</c:v>
                </c:pt>
                <c:pt idx="11">
                  <c:v>3.7558745432851199</c:v>
                </c:pt>
              </c:numCache>
            </c:numRef>
          </c:xVal>
          <c:yVal>
            <c:numRef>
              <c:f>'FlowGrabJoin  GRAPH (2)'!$I$88:$I$99</c:f>
              <c:numCache>
                <c:formatCode>General</c:formatCode>
                <c:ptCount val="12"/>
                <c:pt idx="0">
                  <c:v>1.0969100130080565</c:v>
                </c:pt>
                <c:pt idx="1">
                  <c:v>1.0863598306747482</c:v>
                </c:pt>
                <c:pt idx="2">
                  <c:v>1.0755469613925308</c:v>
                </c:pt>
                <c:pt idx="3">
                  <c:v>1.0791812460476249</c:v>
                </c:pt>
                <c:pt idx="4">
                  <c:v>1.5634810853944108</c:v>
                </c:pt>
                <c:pt idx="5">
                  <c:v>1.0863598306747482</c:v>
                </c:pt>
                <c:pt idx="6">
                  <c:v>1.2227164711475833</c:v>
                </c:pt>
                <c:pt idx="7">
                  <c:v>2.0211892990699383</c:v>
                </c:pt>
                <c:pt idx="8">
                  <c:v>1.2810333672477277</c:v>
                </c:pt>
                <c:pt idx="9">
                  <c:v>1.0530784434834197</c:v>
                </c:pt>
                <c:pt idx="10">
                  <c:v>1.0569048513364727</c:v>
                </c:pt>
                <c:pt idx="11">
                  <c:v>1.5786392099680724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466576"/>
        <c:axId val="582466968"/>
      </c:scatterChart>
      <c:valAx>
        <c:axId val="582466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66968"/>
        <c:crosses val="autoZero"/>
        <c:crossBetween val="midCat"/>
      </c:valAx>
      <c:valAx>
        <c:axId val="582466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6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7706474190726156E-2"/>
                  <c:y val="-0.245157801716731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(2)'!$S$100:$S$113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2.3010299956639813</c:v>
                </c:pt>
                <c:pt idx="6">
                  <c:v>2.778151322766051</c:v>
                </c:pt>
                <c:pt idx="7">
                  <c:v>2</c:v>
                </c:pt>
                <c:pt idx="8">
                  <c:v>2.6020599913279625</c:v>
                </c:pt>
                <c:pt idx="9">
                  <c:v>2</c:v>
                </c:pt>
                <c:pt idx="10">
                  <c:v>2.3010299956639813</c:v>
                </c:pt>
                <c:pt idx="11">
                  <c:v>2</c:v>
                </c:pt>
                <c:pt idx="12">
                  <c:v>2.4771212547196626</c:v>
                </c:pt>
                <c:pt idx="13">
                  <c:v>2.3010299956639813</c:v>
                </c:pt>
              </c:numCache>
            </c:numRef>
          </c:xVal>
          <c:yVal>
            <c:numRef>
              <c:f>'FlowGrabJoin  GRAPH (2)'!$H$100:$H$113</c:f>
              <c:numCache>
                <c:formatCode>General</c:formatCode>
                <c:ptCount val="14"/>
                <c:pt idx="0">
                  <c:v>1.5538830266438743</c:v>
                </c:pt>
                <c:pt idx="1">
                  <c:v>1.5658478186735176</c:v>
                </c:pt>
                <c:pt idx="2">
                  <c:v>2.2600713879850747</c:v>
                </c:pt>
                <c:pt idx="3">
                  <c:v>1.5899496013257077</c:v>
                </c:pt>
                <c:pt idx="5">
                  <c:v>1.9020028913507294</c:v>
                </c:pt>
                <c:pt idx="6">
                  <c:v>2.1105897102992488</c:v>
                </c:pt>
                <c:pt idx="7">
                  <c:v>1.503790683057181</c:v>
                </c:pt>
                <c:pt idx="8">
                  <c:v>2.27415784926368</c:v>
                </c:pt>
                <c:pt idx="9">
                  <c:v>1.6866362692622934</c:v>
                </c:pt>
                <c:pt idx="10">
                  <c:v>1.7084209001347128</c:v>
                </c:pt>
                <c:pt idx="11">
                  <c:v>1.3891660843645324</c:v>
                </c:pt>
                <c:pt idx="12">
                  <c:v>2.6085260335771943</c:v>
                </c:pt>
                <c:pt idx="13">
                  <c:v>1.4969296480732148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589304"/>
        <c:axId val="582589696"/>
      </c:scatterChart>
      <c:valAx>
        <c:axId val="582589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89696"/>
        <c:crosses val="autoZero"/>
        <c:crossBetween val="midCat"/>
      </c:valAx>
      <c:valAx>
        <c:axId val="5825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89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(2)'!$R$61:$R$75</c:f>
              <c:numCache>
                <c:formatCode>General</c:formatCode>
                <c:ptCount val="15"/>
                <c:pt idx="0">
                  <c:v>1106.7777980000001</c:v>
                </c:pt>
                <c:pt idx="1">
                  <c:v>569.4366867</c:v>
                </c:pt>
                <c:pt idx="2">
                  <c:v>17.68590743</c:v>
                </c:pt>
                <c:pt idx="3">
                  <c:v>267.24939590000002</c:v>
                </c:pt>
                <c:pt idx="4">
                  <c:v>53961</c:v>
                </c:pt>
                <c:pt idx="5">
                  <c:v>2695.4173070000002</c:v>
                </c:pt>
                <c:pt idx="6">
                  <c:v>33146.537049999999</c:v>
                </c:pt>
                <c:pt idx="7">
                  <c:v>760.62971549999997</c:v>
                </c:pt>
                <c:pt idx="8">
                  <c:v>1E-3</c:v>
                </c:pt>
                <c:pt idx="9">
                  <c:v>34154.436600000001</c:v>
                </c:pt>
                <c:pt idx="10">
                  <c:v>7637.2505719999999</c:v>
                </c:pt>
                <c:pt idx="11">
                  <c:v>7024.805386</c:v>
                </c:pt>
                <c:pt idx="12">
                  <c:v>993.94330639999998</c:v>
                </c:pt>
                <c:pt idx="13">
                  <c:v>16070.886</c:v>
                </c:pt>
                <c:pt idx="14">
                  <c:v>1717.795856</c:v>
                </c:pt>
              </c:numCache>
            </c:numRef>
          </c:xVal>
          <c:yVal>
            <c:numRef>
              <c:f>'FlowGrabJoin  GRAPH (2)'!$D$61:$D$75</c:f>
              <c:numCache>
                <c:formatCode>General</c:formatCode>
                <c:ptCount val="15"/>
                <c:pt idx="0">
                  <c:v>88.9</c:v>
                </c:pt>
                <c:pt idx="1">
                  <c:v>53.3</c:v>
                </c:pt>
                <c:pt idx="2">
                  <c:v>32.5</c:v>
                </c:pt>
                <c:pt idx="3">
                  <c:v>38.6</c:v>
                </c:pt>
                <c:pt idx="4">
                  <c:v>335</c:v>
                </c:pt>
                <c:pt idx="5">
                  <c:v>52.6</c:v>
                </c:pt>
                <c:pt idx="6">
                  <c:v>244</c:v>
                </c:pt>
                <c:pt idx="7">
                  <c:v>44.3</c:v>
                </c:pt>
                <c:pt idx="9">
                  <c:v>303</c:v>
                </c:pt>
                <c:pt idx="10">
                  <c:v>165</c:v>
                </c:pt>
                <c:pt idx="11">
                  <c:v>64.8</c:v>
                </c:pt>
                <c:pt idx="12">
                  <c:v>30.2</c:v>
                </c:pt>
                <c:pt idx="13">
                  <c:v>337.5</c:v>
                </c:pt>
                <c:pt idx="14">
                  <c:v>29.9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610416"/>
        <c:axId val="442610808"/>
      </c:scatterChart>
      <c:valAx>
        <c:axId val="442610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610808"/>
        <c:crosses val="autoZero"/>
        <c:crossBetween val="midCat"/>
      </c:valAx>
      <c:valAx>
        <c:axId val="44261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610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(2)'!$S$100:$S$113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2.3010299956639813</c:v>
                </c:pt>
                <c:pt idx="6">
                  <c:v>2.778151322766051</c:v>
                </c:pt>
                <c:pt idx="7">
                  <c:v>2</c:v>
                </c:pt>
                <c:pt idx="8">
                  <c:v>2.6020599913279625</c:v>
                </c:pt>
                <c:pt idx="9">
                  <c:v>2</c:v>
                </c:pt>
                <c:pt idx="10">
                  <c:v>2.3010299956639813</c:v>
                </c:pt>
                <c:pt idx="11">
                  <c:v>2</c:v>
                </c:pt>
                <c:pt idx="12">
                  <c:v>2.4771212547196626</c:v>
                </c:pt>
                <c:pt idx="13">
                  <c:v>2.3010299956639813</c:v>
                </c:pt>
              </c:numCache>
            </c:numRef>
          </c:xVal>
          <c:yVal>
            <c:numRef>
              <c:f>'FlowGrabJoin  GRAPH (2)'!$I$100:$I$113</c:f>
              <c:numCache>
                <c:formatCode>General</c:formatCode>
                <c:ptCount val="14"/>
                <c:pt idx="0">
                  <c:v>1.3891660843645324</c:v>
                </c:pt>
                <c:pt idx="1">
                  <c:v>1.414973347970818</c:v>
                </c:pt>
                <c:pt idx="2">
                  <c:v>1.3802112417116059</c:v>
                </c:pt>
                <c:pt idx="3">
                  <c:v>1.3891660843645324</c:v>
                </c:pt>
                <c:pt idx="5">
                  <c:v>1.3802112417116059</c:v>
                </c:pt>
                <c:pt idx="6">
                  <c:v>1.8704039052790271</c:v>
                </c:pt>
                <c:pt idx="7">
                  <c:v>1.4048337166199381</c:v>
                </c:pt>
                <c:pt idx="8">
                  <c:v>2.0334237554869499</c:v>
                </c:pt>
                <c:pt idx="9">
                  <c:v>1.4563660331290431</c:v>
                </c:pt>
                <c:pt idx="10">
                  <c:v>1.3404441148401183</c:v>
                </c:pt>
                <c:pt idx="11">
                  <c:v>1.3031960574204888</c:v>
                </c:pt>
                <c:pt idx="12">
                  <c:v>1.9633155113861114</c:v>
                </c:pt>
                <c:pt idx="13">
                  <c:v>1.3344537511509309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590480"/>
        <c:axId val="582590872"/>
      </c:scatterChart>
      <c:valAx>
        <c:axId val="58259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90872"/>
        <c:crosses val="autoZero"/>
        <c:crossBetween val="midCat"/>
      </c:valAx>
      <c:valAx>
        <c:axId val="582590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9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2.8569553805774278E-2"/>
                  <c:y val="-0.107946122584844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(2)'!$S$114:$S$124</c:f>
              <c:numCache>
                <c:formatCode>General</c:formatCode>
                <c:ptCount val="11"/>
                <c:pt idx="0">
                  <c:v>3</c:v>
                </c:pt>
                <c:pt idx="1">
                  <c:v>2.6989700043360187</c:v>
                </c:pt>
                <c:pt idx="2">
                  <c:v>2.6020599913279625</c:v>
                </c:pt>
                <c:pt idx="3">
                  <c:v>2.6020599913279625</c:v>
                </c:pt>
                <c:pt idx="4">
                  <c:v>2.3010299956639813</c:v>
                </c:pt>
                <c:pt idx="5">
                  <c:v>4.0128373511986926</c:v>
                </c:pt>
                <c:pt idx="6">
                  <c:v>3.3222193360952965</c:v>
                </c:pt>
                <c:pt idx="7">
                  <c:v>3.3617278737823288</c:v>
                </c:pt>
                <c:pt idx="8">
                  <c:v>2.8450981020563213</c:v>
                </c:pt>
                <c:pt idx="9">
                  <c:v>3.4771212547196626</c:v>
                </c:pt>
                <c:pt idx="10">
                  <c:v>2.3010299956639813</c:v>
                </c:pt>
              </c:numCache>
            </c:numRef>
          </c:xVal>
          <c:yVal>
            <c:numRef>
              <c:f>'FlowGrabJoin  GRAPH (2)'!$H$114:$H$124</c:f>
              <c:numCache>
                <c:formatCode>General</c:formatCode>
                <c:ptCount val="11"/>
                <c:pt idx="0">
                  <c:v>1.5797835966168101</c:v>
                </c:pt>
                <c:pt idx="1">
                  <c:v>1.8674674878590516</c:v>
                </c:pt>
                <c:pt idx="2">
                  <c:v>1.7535830588929067</c:v>
                </c:pt>
                <c:pt idx="3">
                  <c:v>1.3979400086720377</c:v>
                </c:pt>
                <c:pt idx="4">
                  <c:v>1.6627578316815741</c:v>
                </c:pt>
                <c:pt idx="5">
                  <c:v>2.459392487759231</c:v>
                </c:pt>
                <c:pt idx="6">
                  <c:v>2.3783979009481375</c:v>
                </c:pt>
                <c:pt idx="7">
                  <c:v>1.541579243946581</c:v>
                </c:pt>
                <c:pt idx="8">
                  <c:v>1.4593924877592308</c:v>
                </c:pt>
                <c:pt idx="9">
                  <c:v>2.6044960527710672</c:v>
                </c:pt>
                <c:pt idx="10">
                  <c:v>1.4955443375464486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591656"/>
        <c:axId val="582592048"/>
      </c:scatterChart>
      <c:valAx>
        <c:axId val="582591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92048"/>
        <c:crosses val="autoZero"/>
        <c:crossBetween val="midCat"/>
      </c:valAx>
      <c:valAx>
        <c:axId val="58259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591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(2)'!$S$114:$S$124</c:f>
              <c:numCache>
                <c:formatCode>General</c:formatCode>
                <c:ptCount val="11"/>
                <c:pt idx="0">
                  <c:v>3</c:v>
                </c:pt>
                <c:pt idx="1">
                  <c:v>2.6989700043360187</c:v>
                </c:pt>
                <c:pt idx="2">
                  <c:v>2.6020599913279625</c:v>
                </c:pt>
                <c:pt idx="3">
                  <c:v>2.6020599913279625</c:v>
                </c:pt>
                <c:pt idx="4">
                  <c:v>2.3010299956639813</c:v>
                </c:pt>
                <c:pt idx="5">
                  <c:v>4.0128373511986926</c:v>
                </c:pt>
                <c:pt idx="6">
                  <c:v>3.3222193360952965</c:v>
                </c:pt>
                <c:pt idx="7">
                  <c:v>3.3617278737823288</c:v>
                </c:pt>
                <c:pt idx="8">
                  <c:v>2.8450981020563213</c:v>
                </c:pt>
                <c:pt idx="9">
                  <c:v>3.4771212547196626</c:v>
                </c:pt>
                <c:pt idx="10">
                  <c:v>2.3010299956639813</c:v>
                </c:pt>
              </c:numCache>
            </c:numRef>
          </c:xVal>
          <c:yVal>
            <c:numRef>
              <c:f>'FlowGrabJoin  GRAPH (2)'!$I$114:$I$124</c:f>
              <c:numCache>
                <c:formatCode>General</c:formatCode>
                <c:ptCount val="11"/>
                <c:pt idx="0">
                  <c:v>1.4517864355242902</c:v>
                </c:pt>
                <c:pt idx="1">
                  <c:v>1.4424797690644486</c:v>
                </c:pt>
                <c:pt idx="2">
                  <c:v>1.2355284469075489</c:v>
                </c:pt>
                <c:pt idx="3">
                  <c:v>1.3729120029701065</c:v>
                </c:pt>
                <c:pt idx="4">
                  <c:v>1.5774917998372253</c:v>
                </c:pt>
                <c:pt idx="5">
                  <c:v>2.3096301674258988</c:v>
                </c:pt>
                <c:pt idx="6">
                  <c:v>2.0863598306747484</c:v>
                </c:pt>
                <c:pt idx="7">
                  <c:v>1.4548448600085102</c:v>
                </c:pt>
                <c:pt idx="8">
                  <c:v>1.4377505628203879</c:v>
                </c:pt>
                <c:pt idx="9">
                  <c:v>2.0863598306747484</c:v>
                </c:pt>
                <c:pt idx="10">
                  <c:v>1.4377505628203879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856664"/>
        <c:axId val="582857056"/>
      </c:scatterChart>
      <c:valAx>
        <c:axId val="582856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57056"/>
        <c:crosses val="autoZero"/>
        <c:crossBetween val="midCat"/>
      </c:valAx>
      <c:valAx>
        <c:axId val="58285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56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(2)'!$S$125:$S$139</c:f>
              <c:numCache>
                <c:formatCode>General</c:formatCode>
                <c:ptCount val="15"/>
                <c:pt idx="0">
                  <c:v>2</c:v>
                </c:pt>
                <c:pt idx="1">
                  <c:v>2.3010299956639813</c:v>
                </c:pt>
                <c:pt idx="2">
                  <c:v>2</c:v>
                </c:pt>
                <c:pt idx="3">
                  <c:v>2.4771212547196626</c:v>
                </c:pt>
                <c:pt idx="4">
                  <c:v>2.3010299956639813</c:v>
                </c:pt>
                <c:pt idx="5">
                  <c:v>2</c:v>
                </c:pt>
                <c:pt idx="6">
                  <c:v>2.9542425576942648</c:v>
                </c:pt>
                <c:pt idx="7">
                  <c:v>3.0791812822388303</c:v>
                </c:pt>
                <c:pt idx="8">
                  <c:v>2.6989700043360187</c:v>
                </c:pt>
                <c:pt idx="9">
                  <c:v>2.6020599913279625</c:v>
                </c:pt>
                <c:pt idx="10">
                  <c:v>3.6020598610395984</c:v>
                </c:pt>
                <c:pt idx="11">
                  <c:v>3.0791812822388303</c:v>
                </c:pt>
                <c:pt idx="12">
                  <c:v>3.0791812822388303</c:v>
                </c:pt>
                <c:pt idx="13">
                  <c:v>2.778151322766051</c:v>
                </c:pt>
                <c:pt idx="14">
                  <c:v>3.2304489469250073</c:v>
                </c:pt>
              </c:numCache>
            </c:numRef>
          </c:xVal>
          <c:yVal>
            <c:numRef>
              <c:f>'FlowGrabJoin  GRAPH (2)'!$H$125:$H$139</c:f>
              <c:numCache>
                <c:formatCode>General</c:formatCode>
                <c:ptCount val="15"/>
                <c:pt idx="0">
                  <c:v>1.7299742856995557</c:v>
                </c:pt>
                <c:pt idx="1">
                  <c:v>1.6074550232146685</c:v>
                </c:pt>
                <c:pt idx="2">
                  <c:v>1.0791812460476249</c:v>
                </c:pt>
                <c:pt idx="3">
                  <c:v>1.3909351071033791</c:v>
                </c:pt>
                <c:pt idx="4">
                  <c:v>1.4216039268698311</c:v>
                </c:pt>
                <c:pt idx="5">
                  <c:v>1.8524799936368563</c:v>
                </c:pt>
                <c:pt idx="6">
                  <c:v>1.4871383754771865</c:v>
                </c:pt>
                <c:pt idx="7">
                  <c:v>1.307496037913213</c:v>
                </c:pt>
                <c:pt idx="8">
                  <c:v>1.2540644529143379</c:v>
                </c:pt>
                <c:pt idx="9">
                  <c:v>1.2227164711475833</c:v>
                </c:pt>
                <c:pt idx="10">
                  <c:v>2</c:v>
                </c:pt>
                <c:pt idx="11">
                  <c:v>1.481442628502305</c:v>
                </c:pt>
                <c:pt idx="12">
                  <c:v>1.9175055095525466</c:v>
                </c:pt>
                <c:pt idx="13">
                  <c:v>1.3738311450738303</c:v>
                </c:pt>
                <c:pt idx="14">
                  <c:v>1.801403710017355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857840"/>
        <c:axId val="582858232"/>
      </c:scatterChart>
      <c:valAx>
        <c:axId val="58285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58232"/>
        <c:crosses val="autoZero"/>
        <c:crossBetween val="midCat"/>
      </c:valAx>
      <c:valAx>
        <c:axId val="582858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5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(2)'!$S$125:$S$139</c:f>
              <c:numCache>
                <c:formatCode>General</c:formatCode>
                <c:ptCount val="15"/>
                <c:pt idx="0">
                  <c:v>2</c:v>
                </c:pt>
                <c:pt idx="1">
                  <c:v>2.3010299956639813</c:v>
                </c:pt>
                <c:pt idx="2">
                  <c:v>2</c:v>
                </c:pt>
                <c:pt idx="3">
                  <c:v>2.4771212547196626</c:v>
                </c:pt>
                <c:pt idx="4">
                  <c:v>2.3010299956639813</c:v>
                </c:pt>
                <c:pt idx="5">
                  <c:v>2</c:v>
                </c:pt>
                <c:pt idx="6">
                  <c:v>2.9542425576942648</c:v>
                </c:pt>
                <c:pt idx="7">
                  <c:v>3.0791812822388303</c:v>
                </c:pt>
                <c:pt idx="8">
                  <c:v>2.6989700043360187</c:v>
                </c:pt>
                <c:pt idx="9">
                  <c:v>2.6020599913279625</c:v>
                </c:pt>
                <c:pt idx="10">
                  <c:v>3.6020598610395984</c:v>
                </c:pt>
                <c:pt idx="11">
                  <c:v>3.0791812822388303</c:v>
                </c:pt>
                <c:pt idx="12">
                  <c:v>3.0791812822388303</c:v>
                </c:pt>
                <c:pt idx="13">
                  <c:v>2.778151322766051</c:v>
                </c:pt>
                <c:pt idx="14">
                  <c:v>3.2304489469250073</c:v>
                </c:pt>
              </c:numCache>
            </c:numRef>
          </c:xVal>
          <c:yVal>
            <c:numRef>
              <c:f>'FlowGrabJoin  GRAPH (2)'!$I$125:$I$139</c:f>
              <c:numCache>
                <c:formatCode>General</c:formatCode>
                <c:ptCount val="15"/>
                <c:pt idx="0">
                  <c:v>1.0293837776852097</c:v>
                </c:pt>
                <c:pt idx="1">
                  <c:v>0.98227123303956843</c:v>
                </c:pt>
                <c:pt idx="2">
                  <c:v>0.9956351945975499</c:v>
                </c:pt>
                <c:pt idx="3">
                  <c:v>1.2855573090077739</c:v>
                </c:pt>
                <c:pt idx="4">
                  <c:v>1.0827853703164501</c:v>
                </c:pt>
                <c:pt idx="5">
                  <c:v>1.0827853703164501</c:v>
                </c:pt>
                <c:pt idx="6">
                  <c:v>1.0791812460476249</c:v>
                </c:pt>
                <c:pt idx="7">
                  <c:v>1.1846914308175989</c:v>
                </c:pt>
                <c:pt idx="8">
                  <c:v>1.0681858617461617</c:v>
                </c:pt>
                <c:pt idx="9">
                  <c:v>1.0413926851582251</c:v>
                </c:pt>
                <c:pt idx="10">
                  <c:v>1.7752462597402365</c:v>
                </c:pt>
                <c:pt idx="11">
                  <c:v>1.167317334748176</c:v>
                </c:pt>
                <c:pt idx="12">
                  <c:v>1.0755469613925308</c:v>
                </c:pt>
                <c:pt idx="13">
                  <c:v>0.92711361193376052</c:v>
                </c:pt>
                <c:pt idx="14">
                  <c:v>1.4871383754771865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859016"/>
        <c:axId val="582859408"/>
      </c:scatterChart>
      <c:valAx>
        <c:axId val="58285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59408"/>
        <c:crosses val="autoZero"/>
        <c:crossBetween val="midCat"/>
      </c:valAx>
      <c:valAx>
        <c:axId val="58285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5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312972440944882"/>
                  <c:y val="-0.116824779941913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(2)'!$S$140:$S$151</c:f>
              <c:numCache>
                <c:formatCode>General</c:formatCode>
                <c:ptCount val="12"/>
                <c:pt idx="0">
                  <c:v>2.3010299956639813</c:v>
                </c:pt>
                <c:pt idx="1">
                  <c:v>2</c:v>
                </c:pt>
                <c:pt idx="2">
                  <c:v>1.6989700043360187</c:v>
                </c:pt>
                <c:pt idx="3">
                  <c:v>0</c:v>
                </c:pt>
                <c:pt idx="4">
                  <c:v>3.568201724066995</c:v>
                </c:pt>
                <c:pt idx="5">
                  <c:v>2.9030899869919438</c:v>
                </c:pt>
                <c:pt idx="6">
                  <c:v>3.3010300173787046</c:v>
                </c:pt>
                <c:pt idx="7">
                  <c:v>2.6020599913279625</c:v>
                </c:pt>
                <c:pt idx="8">
                  <c:v>2.6989700043360187</c:v>
                </c:pt>
                <c:pt idx="9">
                  <c:v>2</c:v>
                </c:pt>
                <c:pt idx="10">
                  <c:v>3.204120009799329</c:v>
                </c:pt>
                <c:pt idx="11">
                  <c:v>2.6989700043360187</c:v>
                </c:pt>
              </c:numCache>
            </c:numRef>
          </c:xVal>
          <c:yVal>
            <c:numRef>
              <c:f>'FlowGrabJoin  GRAPH (2)'!$H$140:$H$151</c:f>
              <c:numCache>
                <c:formatCode>General</c:formatCode>
                <c:ptCount val="12"/>
                <c:pt idx="0">
                  <c:v>1.7759743311293692</c:v>
                </c:pt>
                <c:pt idx="1">
                  <c:v>1.5490032620257879</c:v>
                </c:pt>
                <c:pt idx="2">
                  <c:v>1.5237464668115646</c:v>
                </c:pt>
                <c:pt idx="4">
                  <c:v>2.4224256763712044</c:v>
                </c:pt>
                <c:pt idx="5">
                  <c:v>1.7853298350107671</c:v>
                </c:pt>
                <c:pt idx="6">
                  <c:v>2.5017437296279943</c:v>
                </c:pt>
                <c:pt idx="7">
                  <c:v>2.2415464805965484</c:v>
                </c:pt>
                <c:pt idx="8">
                  <c:v>2.1271047983648077</c:v>
                </c:pt>
                <c:pt idx="9">
                  <c:v>2.4048337166199381</c:v>
                </c:pt>
                <c:pt idx="10">
                  <c:v>2.5658478186735176</c:v>
                </c:pt>
                <c:pt idx="11">
                  <c:v>1.8762178405916423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860192"/>
        <c:axId val="445636472"/>
      </c:scatterChart>
      <c:valAx>
        <c:axId val="58286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36472"/>
        <c:crosses val="autoZero"/>
        <c:crossBetween val="midCat"/>
      </c:valAx>
      <c:valAx>
        <c:axId val="44563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860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7296391076115486"/>
                  <c:y val="-0.108443587532215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(2)'!$S$140:$S$151</c:f>
              <c:numCache>
                <c:formatCode>General</c:formatCode>
                <c:ptCount val="12"/>
                <c:pt idx="0">
                  <c:v>2.3010299956639813</c:v>
                </c:pt>
                <c:pt idx="1">
                  <c:v>2</c:v>
                </c:pt>
                <c:pt idx="2">
                  <c:v>1.6989700043360187</c:v>
                </c:pt>
                <c:pt idx="3">
                  <c:v>0</c:v>
                </c:pt>
                <c:pt idx="4">
                  <c:v>3.568201724066995</c:v>
                </c:pt>
                <c:pt idx="5">
                  <c:v>2.9030899869919438</c:v>
                </c:pt>
                <c:pt idx="6">
                  <c:v>3.3010300173787046</c:v>
                </c:pt>
                <c:pt idx="7">
                  <c:v>2.6020599913279625</c:v>
                </c:pt>
                <c:pt idx="8">
                  <c:v>2.6989700043360187</c:v>
                </c:pt>
                <c:pt idx="9">
                  <c:v>2</c:v>
                </c:pt>
                <c:pt idx="10">
                  <c:v>3.204120009799329</c:v>
                </c:pt>
                <c:pt idx="11">
                  <c:v>2.6989700043360187</c:v>
                </c:pt>
              </c:numCache>
            </c:numRef>
          </c:xVal>
          <c:yVal>
            <c:numRef>
              <c:f>'FlowGrabJoin  GRAPH (2)'!$I$140:$I$151</c:f>
              <c:numCache>
                <c:formatCode>General</c:formatCode>
                <c:ptCount val="12"/>
                <c:pt idx="0">
                  <c:v>1.2900346113625181</c:v>
                </c:pt>
                <c:pt idx="1">
                  <c:v>1.1846914308175989</c:v>
                </c:pt>
                <c:pt idx="2">
                  <c:v>1.2988530764097066</c:v>
                </c:pt>
                <c:pt idx="4">
                  <c:v>2.3410386316775229</c:v>
                </c:pt>
                <c:pt idx="5">
                  <c:v>1.6273658565927327</c:v>
                </c:pt>
                <c:pt idx="6">
                  <c:v>2.3802112417116059</c:v>
                </c:pt>
                <c:pt idx="7">
                  <c:v>1.8819549713396004</c:v>
                </c:pt>
                <c:pt idx="8">
                  <c:v>1.8819549713396004</c:v>
                </c:pt>
                <c:pt idx="9">
                  <c:v>2.1846914308175989</c:v>
                </c:pt>
                <c:pt idx="10">
                  <c:v>1.823474229170301</c:v>
                </c:pt>
                <c:pt idx="11">
                  <c:v>1.4771212547196624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37256"/>
        <c:axId val="445637648"/>
      </c:scatterChart>
      <c:valAx>
        <c:axId val="445637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37648"/>
        <c:crosses val="autoZero"/>
        <c:crossBetween val="midCat"/>
      </c:valAx>
      <c:valAx>
        <c:axId val="44563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37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JBT19-TP</a:t>
            </a:r>
          </a:p>
        </c:rich>
      </c:tx>
      <c:layout>
        <c:manualLayout>
          <c:xMode val="edge"/>
          <c:yMode val="edge"/>
          <c:x val="0.60681233595800521"/>
          <c:y val="5.032679997564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42989020122484689"/>
                  <c:y val="-0.23955628838229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(2)'!$S$152:$S$159</c:f>
              <c:numCache>
                <c:formatCode>General</c:formatCode>
                <c:ptCount val="8"/>
                <c:pt idx="0">
                  <c:v>2.4771212547196626</c:v>
                </c:pt>
                <c:pt idx="1">
                  <c:v>2</c:v>
                </c:pt>
                <c:pt idx="2">
                  <c:v>2</c:v>
                </c:pt>
                <c:pt idx="7">
                  <c:v>3.0413927246395396</c:v>
                </c:pt>
              </c:numCache>
            </c:numRef>
          </c:xVal>
          <c:yVal>
            <c:numRef>
              <c:f>'FlowGrabJoin  GRAPH (2)'!$H$152:$H$159</c:f>
              <c:numCache>
                <c:formatCode>General</c:formatCode>
                <c:ptCount val="8"/>
                <c:pt idx="0">
                  <c:v>1.7041505168397992</c:v>
                </c:pt>
                <c:pt idx="1">
                  <c:v>1.7395723444500919</c:v>
                </c:pt>
                <c:pt idx="2">
                  <c:v>1.469822015978163</c:v>
                </c:pt>
                <c:pt idx="7">
                  <c:v>2.1238516409670858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38432"/>
        <c:axId val="445638824"/>
      </c:scatterChart>
      <c:valAx>
        <c:axId val="44563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38824"/>
        <c:crosses val="autoZero"/>
        <c:crossBetween val="midCat"/>
      </c:valAx>
      <c:valAx>
        <c:axId val="445638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3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8.7909011373578302E-2"/>
                  <c:y val="-0.116670995660079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(2)'!$S$152:$S$159</c:f>
              <c:numCache>
                <c:formatCode>General</c:formatCode>
                <c:ptCount val="8"/>
                <c:pt idx="0">
                  <c:v>2.4771212547196626</c:v>
                </c:pt>
                <c:pt idx="1">
                  <c:v>2</c:v>
                </c:pt>
                <c:pt idx="2">
                  <c:v>2</c:v>
                </c:pt>
                <c:pt idx="7">
                  <c:v>3.0413927246395396</c:v>
                </c:pt>
              </c:numCache>
            </c:numRef>
          </c:xVal>
          <c:yVal>
            <c:numRef>
              <c:f>'FlowGrabJoin  GRAPH (2)'!$I$152:$I$159</c:f>
              <c:numCache>
                <c:formatCode>General</c:formatCode>
                <c:ptCount val="8"/>
                <c:pt idx="0">
                  <c:v>1.1038037209559568</c:v>
                </c:pt>
                <c:pt idx="1">
                  <c:v>1.0211892990699381</c:v>
                </c:pt>
                <c:pt idx="2">
                  <c:v>1.2174839442139063</c:v>
                </c:pt>
                <c:pt idx="7">
                  <c:v>1.7458551951737289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39608"/>
        <c:axId val="445640000"/>
      </c:scatterChart>
      <c:valAx>
        <c:axId val="445639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40000"/>
        <c:crosses val="autoZero"/>
        <c:crossBetween val="midCat"/>
      </c:valAx>
      <c:valAx>
        <c:axId val="44564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39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5407108486439195"/>
                  <c:y val="-5.3515966754155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289916885389326"/>
                  <c:y val="0.311855847737755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(2)'!$S$2:$S$17</c:f>
              <c:numCache>
                <c:formatCode>General</c:formatCode>
                <c:ptCount val="16"/>
                <c:pt idx="0">
                  <c:v>2.6020599913279625</c:v>
                </c:pt>
                <c:pt idx="1">
                  <c:v>2.3010299956639813</c:v>
                </c:pt>
                <c:pt idx="2">
                  <c:v>2.3010299956639813</c:v>
                </c:pt>
                <c:pt idx="3">
                  <c:v>2.3010299956639813</c:v>
                </c:pt>
                <c:pt idx="4">
                  <c:v>2.3010299956639813</c:v>
                </c:pt>
                <c:pt idx="5">
                  <c:v>2</c:v>
                </c:pt>
                <c:pt idx="6">
                  <c:v>4.2253097005096256</c:v>
                </c:pt>
                <c:pt idx="7">
                  <c:v>3.968482995252264</c:v>
                </c:pt>
                <c:pt idx="8">
                  <c:v>2.778151322766051</c:v>
                </c:pt>
                <c:pt idx="9">
                  <c:v>2.3010299956639813</c:v>
                </c:pt>
                <c:pt idx="10">
                  <c:v>4.1613683466752898</c:v>
                </c:pt>
                <c:pt idx="11">
                  <c:v>3.5051500054633102</c:v>
                </c:pt>
                <c:pt idx="12">
                  <c:v>3.0791812822388303</c:v>
                </c:pt>
                <c:pt idx="13">
                  <c:v>2.6989700043360187</c:v>
                </c:pt>
                <c:pt idx="14">
                  <c:v>3.3979400434155949</c:v>
                </c:pt>
                <c:pt idx="15">
                  <c:v>2.778151322766051</c:v>
                </c:pt>
              </c:numCache>
            </c:numRef>
          </c:xVal>
          <c:yVal>
            <c:numRef>
              <c:f>'FlowGrabJoin  GRAPH (2)'!$L$2:$L$17</c:f>
              <c:numCache>
                <c:formatCode>General</c:formatCode>
                <c:ptCount val="16"/>
                <c:pt idx="0">
                  <c:v>4.5883837683787281</c:v>
                </c:pt>
                <c:pt idx="1">
                  <c:v>3.7881683711411678</c:v>
                </c:pt>
                <c:pt idx="2">
                  <c:v>3.7909884750888159</c:v>
                </c:pt>
                <c:pt idx="3">
                  <c:v>3.6570558528571038</c:v>
                </c:pt>
                <c:pt idx="4">
                  <c:v>3.5843312243675309</c:v>
                </c:pt>
                <c:pt idx="5">
                  <c:v>3.4132997640812519</c:v>
                </c:pt>
                <c:pt idx="6">
                  <c:v>6.8016510507154182</c:v>
                </c:pt>
                <c:pt idx="7">
                  <c:v>6.1560037160887271</c:v>
                </c:pt>
                <c:pt idx="8">
                  <c:v>4.0546131269392953</c:v>
                </c:pt>
                <c:pt idx="9">
                  <c:v>3.6354837468149119</c:v>
                </c:pt>
                <c:pt idx="10">
                  <c:v>6.5771760743108327</c:v>
                </c:pt>
                <c:pt idx="11">
                  <c:v>5.8314858663920619</c:v>
                </c:pt>
                <c:pt idx="12">
                  <c:v>4.60162551574515</c:v>
                </c:pt>
                <c:pt idx="13">
                  <c:v>3.8633228601204559</c:v>
                </c:pt>
                <c:pt idx="14">
                  <c:v>6.2479733011053638</c:v>
                </c:pt>
                <c:pt idx="15">
                  <c:v>4.0086002441443247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40784"/>
        <c:axId val="445641176"/>
      </c:scatterChart>
      <c:valAx>
        <c:axId val="445640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41176"/>
        <c:crosses val="autoZero"/>
        <c:crossBetween val="midCat"/>
      </c:valAx>
      <c:valAx>
        <c:axId val="44564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40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(2)'!$R$76:$R$87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200</c:v>
                </c:pt>
                <c:pt idx="3">
                  <c:v>2000</c:v>
                </c:pt>
                <c:pt idx="4">
                  <c:v>900</c:v>
                </c:pt>
                <c:pt idx="5">
                  <c:v>300</c:v>
                </c:pt>
                <c:pt idx="6">
                  <c:v>50</c:v>
                </c:pt>
                <c:pt idx="7">
                  <c:v>3000</c:v>
                </c:pt>
                <c:pt idx="8">
                  <c:v>800</c:v>
                </c:pt>
                <c:pt idx="9">
                  <c:v>700</c:v>
                </c:pt>
                <c:pt idx="10">
                  <c:v>200</c:v>
                </c:pt>
                <c:pt idx="11">
                  <c:v>1500</c:v>
                </c:pt>
              </c:numCache>
            </c:numRef>
          </c:xVal>
          <c:yVal>
            <c:numRef>
              <c:f>'FlowGrabJoin  GRAPH (2)'!$D$76:$D$87</c:f>
              <c:numCache>
                <c:formatCode>General</c:formatCode>
                <c:ptCount val="12"/>
                <c:pt idx="0">
                  <c:v>31.7</c:v>
                </c:pt>
                <c:pt idx="1">
                  <c:v>28.2</c:v>
                </c:pt>
                <c:pt idx="2">
                  <c:v>25.7</c:v>
                </c:pt>
                <c:pt idx="3">
                  <c:v>433</c:v>
                </c:pt>
                <c:pt idx="4">
                  <c:v>53.2</c:v>
                </c:pt>
                <c:pt idx="5">
                  <c:v>23.4</c:v>
                </c:pt>
                <c:pt idx="6">
                  <c:v>22.2</c:v>
                </c:pt>
                <c:pt idx="7">
                  <c:v>271.5</c:v>
                </c:pt>
                <c:pt idx="8">
                  <c:v>48.3</c:v>
                </c:pt>
                <c:pt idx="9">
                  <c:v>42.2</c:v>
                </c:pt>
                <c:pt idx="10">
                  <c:v>17.899999999999999</c:v>
                </c:pt>
                <c:pt idx="11">
                  <c:v>368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962856"/>
        <c:axId val="443962464"/>
      </c:scatterChart>
      <c:valAx>
        <c:axId val="443962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962464"/>
        <c:crosses val="autoZero"/>
        <c:crossBetween val="midCat"/>
      </c:valAx>
      <c:valAx>
        <c:axId val="44396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962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6.2404418197725284E-2"/>
                  <c:y val="-5.464292444832913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(2)'!$S$2:$S$17</c:f>
              <c:numCache>
                <c:formatCode>General</c:formatCode>
                <c:ptCount val="16"/>
                <c:pt idx="0">
                  <c:v>2.6020599913279625</c:v>
                </c:pt>
                <c:pt idx="1">
                  <c:v>2.3010299956639813</c:v>
                </c:pt>
                <c:pt idx="2">
                  <c:v>2.3010299956639813</c:v>
                </c:pt>
                <c:pt idx="3">
                  <c:v>2.3010299956639813</c:v>
                </c:pt>
                <c:pt idx="4">
                  <c:v>2.3010299956639813</c:v>
                </c:pt>
                <c:pt idx="5">
                  <c:v>2</c:v>
                </c:pt>
                <c:pt idx="6">
                  <c:v>4.2253097005096256</c:v>
                </c:pt>
                <c:pt idx="7">
                  <c:v>3.968482995252264</c:v>
                </c:pt>
                <c:pt idx="8">
                  <c:v>2.778151322766051</c:v>
                </c:pt>
                <c:pt idx="9">
                  <c:v>2.3010299956639813</c:v>
                </c:pt>
                <c:pt idx="10">
                  <c:v>4.1613683466752898</c:v>
                </c:pt>
                <c:pt idx="11">
                  <c:v>3.5051500054633102</c:v>
                </c:pt>
                <c:pt idx="12">
                  <c:v>3.0791812822388303</c:v>
                </c:pt>
                <c:pt idx="13">
                  <c:v>2.6989700043360187</c:v>
                </c:pt>
                <c:pt idx="14">
                  <c:v>3.3979400434155949</c:v>
                </c:pt>
                <c:pt idx="15">
                  <c:v>2.778151322766051</c:v>
                </c:pt>
              </c:numCache>
            </c:numRef>
          </c:xVal>
          <c:yVal>
            <c:numRef>
              <c:f>'FlowGrabJoin  GRAPH (2)'!$M$2:$M$17</c:f>
              <c:numCache>
                <c:formatCode>General</c:formatCode>
                <c:ptCount val="16"/>
                <c:pt idx="0">
                  <c:v>3.9405164849325671</c:v>
                </c:pt>
                <c:pt idx="1">
                  <c:v>3.5611013836490559</c:v>
                </c:pt>
                <c:pt idx="2">
                  <c:v>3.3654879848908998</c:v>
                </c:pt>
                <c:pt idx="3">
                  <c:v>3.4941545940184429</c:v>
                </c:pt>
                <c:pt idx="4">
                  <c:v>3.5024271199844326</c:v>
                </c:pt>
                <c:pt idx="5">
                  <c:v>3.2041199826559246</c:v>
                </c:pt>
                <c:pt idx="7">
                  <c:v>5.7977867680832889</c:v>
                </c:pt>
                <c:pt idx="8">
                  <c:v>4.0546131269392953</c:v>
                </c:pt>
                <c:pt idx="9">
                  <c:v>3.5843312243675309</c:v>
                </c:pt>
                <c:pt idx="10">
                  <c:v>6.0778222952252143</c:v>
                </c:pt>
                <c:pt idx="11">
                  <c:v>5.23431479515608</c:v>
                </c:pt>
                <c:pt idx="12">
                  <c:v>4.3197305305214302</c:v>
                </c:pt>
                <c:pt idx="13">
                  <c:v>3.8450980400142569</c:v>
                </c:pt>
                <c:pt idx="14">
                  <c:v>5.3820170773184257</c:v>
                </c:pt>
                <c:pt idx="15">
                  <c:v>3.8887410330653003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41960"/>
        <c:axId val="445642352"/>
      </c:scatterChart>
      <c:valAx>
        <c:axId val="445641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42352"/>
        <c:crosses val="autoZero"/>
        <c:crossBetween val="midCat"/>
      </c:valAx>
      <c:valAx>
        <c:axId val="44564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41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3458661417322837E-2"/>
                  <c:y val="-0.150709132350837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(2)'!$S$18:$S$29</c:f>
              <c:numCache>
                <c:formatCode>General</c:formatCode>
                <c:ptCount val="12"/>
                <c:pt idx="0">
                  <c:v>2</c:v>
                </c:pt>
                <c:pt idx="1">
                  <c:v>1.3979400086720377</c:v>
                </c:pt>
                <c:pt idx="2">
                  <c:v>-3</c:v>
                </c:pt>
                <c:pt idx="3">
                  <c:v>2</c:v>
                </c:pt>
                <c:pt idx="4">
                  <c:v>1.3979400086720377</c:v>
                </c:pt>
                <c:pt idx="5">
                  <c:v>-3</c:v>
                </c:pt>
                <c:pt idx="6">
                  <c:v>3.6812412373755872</c:v>
                </c:pt>
                <c:pt idx="7">
                  <c:v>3.5051500054633102</c:v>
                </c:pt>
                <c:pt idx="8">
                  <c:v>2.3010299956639813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'FlowGrabJoin  GRAPH (2)'!$L$18:$L$29</c:f>
              <c:numCache>
                <c:formatCode>General</c:formatCode>
                <c:ptCount val="12"/>
                <c:pt idx="0">
                  <c:v>4.4437322414015972</c:v>
                </c:pt>
                <c:pt idx="1">
                  <c:v>3.2074997233073055</c:v>
                </c:pt>
                <c:pt idx="3">
                  <c:v>3.5301996982030821</c:v>
                </c:pt>
                <c:pt idx="4">
                  <c:v>3.0644579892269186</c:v>
                </c:pt>
                <c:pt idx="6">
                  <c:v>6.33348757837891</c:v>
                </c:pt>
                <c:pt idx="7">
                  <c:v>5.9091279691326655</c:v>
                </c:pt>
                <c:pt idx="8">
                  <c:v>4.7512791039833422</c:v>
                </c:pt>
                <c:pt idx="9">
                  <c:v>4.3569814009931314</c:v>
                </c:pt>
                <c:pt idx="10">
                  <c:v>3.4048337166199381</c:v>
                </c:pt>
                <c:pt idx="11">
                  <c:v>5.2405492482825995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643136"/>
        <c:axId val="445643528"/>
      </c:scatterChart>
      <c:valAx>
        <c:axId val="44564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43528"/>
        <c:crosses val="autoZero"/>
        <c:crossBetween val="midCat"/>
      </c:valAx>
      <c:valAx>
        <c:axId val="445643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64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5889326334208219E-2"/>
                  <c:y val="-0.296335043074969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(2)'!$S$18:$S$29</c:f>
              <c:numCache>
                <c:formatCode>General</c:formatCode>
                <c:ptCount val="12"/>
                <c:pt idx="0">
                  <c:v>2</c:v>
                </c:pt>
                <c:pt idx="1">
                  <c:v>1.3979400086720377</c:v>
                </c:pt>
                <c:pt idx="2">
                  <c:v>-3</c:v>
                </c:pt>
                <c:pt idx="3">
                  <c:v>2</c:v>
                </c:pt>
                <c:pt idx="4">
                  <c:v>1.3979400086720377</c:v>
                </c:pt>
                <c:pt idx="5">
                  <c:v>-3</c:v>
                </c:pt>
                <c:pt idx="6">
                  <c:v>3.6812412373755872</c:v>
                </c:pt>
                <c:pt idx="7">
                  <c:v>3.5051500054633102</c:v>
                </c:pt>
                <c:pt idx="8">
                  <c:v>2.3010299956639813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xVal>
          <c:yVal>
            <c:numRef>
              <c:f>'FlowGrabJoin  GRAPH (2)'!$M$18:$M$29</c:f>
              <c:numCache>
                <c:formatCode>General</c:formatCode>
                <c:ptCount val="12"/>
                <c:pt idx="0">
                  <c:v>4.0969100130080562</c:v>
                </c:pt>
                <c:pt idx="1">
                  <c:v>2.890700397698875</c:v>
                </c:pt>
                <c:pt idx="3">
                  <c:v>3.3201462861110542</c:v>
                </c:pt>
                <c:pt idx="4">
                  <c:v>2.8404197777364861</c:v>
                </c:pt>
                <c:pt idx="7">
                  <c:v>5.6354837739583168</c:v>
                </c:pt>
                <c:pt idx="8">
                  <c:v>4.3802112417116064</c:v>
                </c:pt>
                <c:pt idx="9">
                  <c:v>3.8162412999917832</c:v>
                </c:pt>
                <c:pt idx="10">
                  <c:v>3.3463529744506388</c:v>
                </c:pt>
                <c:pt idx="11">
                  <c:v>4.5065050324048723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268864"/>
        <c:axId val="583269256"/>
      </c:scatterChart>
      <c:valAx>
        <c:axId val="58326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69256"/>
        <c:crosses val="autoZero"/>
        <c:crossBetween val="midCat"/>
      </c:valAx>
      <c:valAx>
        <c:axId val="58326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6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79199475065617"/>
                  <c:y val="0.206153631112841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(2)'!$S$30:$S$44</c:f>
              <c:numCache>
                <c:formatCode>General</c:formatCode>
                <c:ptCount val="15"/>
                <c:pt idx="0">
                  <c:v>2</c:v>
                </c:pt>
                <c:pt idx="1">
                  <c:v>1.6532125137753437</c:v>
                </c:pt>
                <c:pt idx="2">
                  <c:v>1.7403626894942439</c:v>
                </c:pt>
                <c:pt idx="3">
                  <c:v>1.5440680443502757</c:v>
                </c:pt>
                <c:pt idx="4">
                  <c:v>2</c:v>
                </c:pt>
                <c:pt idx="5">
                  <c:v>3.1139433523068369</c:v>
                </c:pt>
                <c:pt idx="6">
                  <c:v>3.1139433523068369</c:v>
                </c:pt>
                <c:pt idx="7">
                  <c:v>3.0000000434294458</c:v>
                </c:pt>
                <c:pt idx="8">
                  <c:v>2</c:v>
                </c:pt>
                <c:pt idx="9">
                  <c:v>1.6989700043360187</c:v>
                </c:pt>
                <c:pt idx="10">
                  <c:v>3.4913617358627689</c:v>
                </c:pt>
                <c:pt idx="11">
                  <c:v>2.6989700043360187</c:v>
                </c:pt>
                <c:pt idx="12">
                  <c:v>2.3010299956639813</c:v>
                </c:pt>
                <c:pt idx="13">
                  <c:v>2</c:v>
                </c:pt>
                <c:pt idx="14">
                  <c:v>2.6020599913279625</c:v>
                </c:pt>
              </c:numCache>
            </c:numRef>
          </c:xVal>
          <c:yVal>
            <c:numRef>
              <c:f>'FlowGrabJoin  GRAPH (2)'!$L$30:$L$44</c:f>
              <c:numCache>
                <c:formatCode>General</c:formatCode>
                <c:ptCount val="15"/>
                <c:pt idx="0">
                  <c:v>3.7347998295888472</c:v>
                </c:pt>
                <c:pt idx="1">
                  <c:v>3.3904051564800808</c:v>
                </c:pt>
                <c:pt idx="2">
                  <c:v>3.3778524190067545</c:v>
                </c:pt>
                <c:pt idx="3">
                  <c:v>2.9278834103307068</c:v>
                </c:pt>
                <c:pt idx="4">
                  <c:v>3.2648178230095364</c:v>
                </c:pt>
                <c:pt idx="5">
                  <c:v>5.6786094165589258</c:v>
                </c:pt>
                <c:pt idx="6">
                  <c:v>4.8120438979302262</c:v>
                </c:pt>
                <c:pt idx="7">
                  <c:v>5.1986571303838689</c:v>
                </c:pt>
                <c:pt idx="8">
                  <c:v>3.3263358609287512</c:v>
                </c:pt>
                <c:pt idx="9">
                  <c:v>3.20682587603185</c:v>
                </c:pt>
                <c:pt idx="10">
                  <c:v>5.8715729775743748</c:v>
                </c:pt>
                <c:pt idx="11">
                  <c:v>5.0334237554869494</c:v>
                </c:pt>
                <c:pt idx="12">
                  <c:v>4.2962262872611605</c:v>
                </c:pt>
                <c:pt idx="13">
                  <c:v>3.3521825181113627</c:v>
                </c:pt>
                <c:pt idx="14">
                  <c:v>5.525563058270067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270040"/>
        <c:axId val="583270432"/>
      </c:scatterChart>
      <c:valAx>
        <c:axId val="583270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70432"/>
        <c:crosses val="autoZero"/>
        <c:crossBetween val="midCat"/>
      </c:valAx>
      <c:valAx>
        <c:axId val="58327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70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535870516185477E-2"/>
                  <c:y val="0.316692106257635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(2)'!$S$30:$S$44</c:f>
              <c:numCache>
                <c:formatCode>General</c:formatCode>
                <c:ptCount val="15"/>
                <c:pt idx="0">
                  <c:v>2</c:v>
                </c:pt>
                <c:pt idx="1">
                  <c:v>1.6532125137753437</c:v>
                </c:pt>
                <c:pt idx="2">
                  <c:v>1.7403626894942439</c:v>
                </c:pt>
                <c:pt idx="3">
                  <c:v>1.5440680443502757</c:v>
                </c:pt>
                <c:pt idx="4">
                  <c:v>2</c:v>
                </c:pt>
                <c:pt idx="5">
                  <c:v>3.1139433523068369</c:v>
                </c:pt>
                <c:pt idx="6">
                  <c:v>3.1139433523068369</c:v>
                </c:pt>
                <c:pt idx="7">
                  <c:v>3.0000000434294458</c:v>
                </c:pt>
                <c:pt idx="8">
                  <c:v>2</c:v>
                </c:pt>
                <c:pt idx="9">
                  <c:v>1.6989700043360187</c:v>
                </c:pt>
                <c:pt idx="10">
                  <c:v>3.4913617358627689</c:v>
                </c:pt>
                <c:pt idx="11">
                  <c:v>2.6989700043360187</c:v>
                </c:pt>
                <c:pt idx="12">
                  <c:v>2.3010299956639813</c:v>
                </c:pt>
                <c:pt idx="13">
                  <c:v>2</c:v>
                </c:pt>
                <c:pt idx="14">
                  <c:v>2.6020599913279625</c:v>
                </c:pt>
              </c:numCache>
            </c:numRef>
          </c:xVal>
          <c:yVal>
            <c:numRef>
              <c:f>'FlowGrabJoin  GRAPH (2)'!$M$30:$M$44</c:f>
              <c:numCache>
                <c:formatCode>General</c:formatCode>
                <c:ptCount val="15"/>
                <c:pt idx="0">
                  <c:v>3.3384564936046046</c:v>
                </c:pt>
                <c:pt idx="1">
                  <c:v>2.8862086241674976</c:v>
                </c:pt>
                <c:pt idx="2">
                  <c:v>3.0768224233427732</c:v>
                </c:pt>
                <c:pt idx="3">
                  <c:v>2.7895807121644256</c:v>
                </c:pt>
                <c:pt idx="4">
                  <c:v>3.2013971243204513</c:v>
                </c:pt>
                <c:pt idx="6">
                  <c:v>4.497758718287268</c:v>
                </c:pt>
                <c:pt idx="7">
                  <c:v>4.7226339659632579</c:v>
                </c:pt>
                <c:pt idx="8">
                  <c:v>3.3636119798921444</c:v>
                </c:pt>
                <c:pt idx="9">
                  <c:v>2.9268567089496922</c:v>
                </c:pt>
                <c:pt idx="10">
                  <c:v>5.5247854913497187</c:v>
                </c:pt>
                <c:pt idx="11">
                  <c:v>4.5390760987927763</c:v>
                </c:pt>
                <c:pt idx="12">
                  <c:v>3.8325089127062362</c:v>
                </c:pt>
                <c:pt idx="13">
                  <c:v>3.2648178230095364</c:v>
                </c:pt>
                <c:pt idx="14">
                  <c:v>4.8573324964312681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271216"/>
        <c:axId val="583271608"/>
      </c:scatterChart>
      <c:valAx>
        <c:axId val="58327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71608"/>
        <c:crosses val="autoZero"/>
        <c:crossBetween val="midCat"/>
      </c:valAx>
      <c:valAx>
        <c:axId val="583271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71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(2)'!$S$61:$S$75</c:f>
              <c:numCache>
                <c:formatCode>General</c:formatCode>
                <c:ptCount val="15"/>
                <c:pt idx="0">
                  <c:v>3.0440604385943226</c:v>
                </c:pt>
                <c:pt idx="1">
                  <c:v>2.7554454436997871</c:v>
                </c:pt>
                <c:pt idx="2">
                  <c:v>1.2476273475396022</c:v>
                </c:pt>
                <c:pt idx="3">
                  <c:v>2.4269167321872964</c:v>
                </c:pt>
                <c:pt idx="4">
                  <c:v>4.7320799893775121</c:v>
                </c:pt>
                <c:pt idx="5">
                  <c:v>3.4306260126015027</c:v>
                </c:pt>
                <c:pt idx="6">
                  <c:v>4.520438162646232</c:v>
                </c:pt>
                <c:pt idx="7">
                  <c:v>2.8811732879774681</c:v>
                </c:pt>
                <c:pt idx="8">
                  <c:v>-3</c:v>
                </c:pt>
                <c:pt idx="9">
                  <c:v>4.5334471257554618</c:v>
                </c:pt>
                <c:pt idx="10">
                  <c:v>3.8829370396862335</c:v>
                </c:pt>
                <c:pt idx="11">
                  <c:v>3.8466342971241563</c:v>
                </c:pt>
                <c:pt idx="12">
                  <c:v>2.9973616133512109</c:v>
                </c:pt>
                <c:pt idx="13">
                  <c:v>4.2060398204039187</c:v>
                </c:pt>
                <c:pt idx="14">
                  <c:v>3.234971550717209</c:v>
                </c:pt>
              </c:numCache>
            </c:numRef>
          </c:xVal>
          <c:yVal>
            <c:numRef>
              <c:f>'FlowGrabJoin  GRAPH (2)'!$L$61:$L$75</c:f>
              <c:numCache>
                <c:formatCode>General</c:formatCode>
                <c:ptCount val="15"/>
                <c:pt idx="0">
                  <c:v>4.9929621995645368</c:v>
                </c:pt>
                <c:pt idx="1">
                  <c:v>4.4821726527263595</c:v>
                </c:pt>
                <c:pt idx="2">
                  <c:v>2.7595107085184765</c:v>
                </c:pt>
                <c:pt idx="3">
                  <c:v>4.0135040368590511</c:v>
                </c:pt>
                <c:pt idx="4">
                  <c:v>7.2571247964143568</c:v>
                </c:pt>
                <c:pt idx="5">
                  <c:v>5.1516117567552415</c:v>
                </c:pt>
                <c:pt idx="6">
                  <c:v>6.9078279889849616</c:v>
                </c:pt>
                <c:pt idx="7">
                  <c:v>4.5275770142005376</c:v>
                </c:pt>
                <c:pt idx="9">
                  <c:v>7.0148897542577675</c:v>
                </c:pt>
                <c:pt idx="10">
                  <c:v>6.1004209839001398</c:v>
                </c:pt>
                <c:pt idx="11">
                  <c:v>5.6582093029947496</c:v>
                </c:pt>
                <c:pt idx="12">
                  <c:v>4.4773685563083614</c:v>
                </c:pt>
                <c:pt idx="13">
                  <c:v>6.7343135975709627</c:v>
                </c:pt>
                <c:pt idx="14">
                  <c:v>4.7106427390416385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272392"/>
        <c:axId val="583665656"/>
      </c:scatterChart>
      <c:valAx>
        <c:axId val="583272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65656"/>
        <c:crosses val="autoZero"/>
        <c:crossBetween val="midCat"/>
      </c:valAx>
      <c:valAx>
        <c:axId val="58366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72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(2)'!$S$61:$S$75</c:f>
              <c:numCache>
                <c:formatCode>General</c:formatCode>
                <c:ptCount val="15"/>
                <c:pt idx="0">
                  <c:v>3.0440604385943226</c:v>
                </c:pt>
                <c:pt idx="1">
                  <c:v>2.7554454436997871</c:v>
                </c:pt>
                <c:pt idx="2">
                  <c:v>1.2476273475396022</c:v>
                </c:pt>
                <c:pt idx="3">
                  <c:v>2.4269167321872964</c:v>
                </c:pt>
                <c:pt idx="4">
                  <c:v>4.7320799893775121</c:v>
                </c:pt>
                <c:pt idx="5">
                  <c:v>3.4306260126015027</c:v>
                </c:pt>
                <c:pt idx="6">
                  <c:v>4.520438162646232</c:v>
                </c:pt>
                <c:pt idx="7">
                  <c:v>2.8811732879774681</c:v>
                </c:pt>
                <c:pt idx="8">
                  <c:v>-3</c:v>
                </c:pt>
                <c:pt idx="9">
                  <c:v>4.5334471257554618</c:v>
                </c:pt>
                <c:pt idx="10">
                  <c:v>3.8829370396862335</c:v>
                </c:pt>
                <c:pt idx="11">
                  <c:v>3.8466342971241563</c:v>
                </c:pt>
                <c:pt idx="12">
                  <c:v>2.9973616133512109</c:v>
                </c:pt>
                <c:pt idx="13">
                  <c:v>4.2060398204039187</c:v>
                </c:pt>
                <c:pt idx="14">
                  <c:v>3.234971550717209</c:v>
                </c:pt>
              </c:numCache>
            </c:numRef>
          </c:xVal>
          <c:yVal>
            <c:numRef>
              <c:f>'FlowGrabJoin  GRAPH (2)'!$M$61:$M$75</c:f>
              <c:numCache>
                <c:formatCode>General</c:formatCode>
                <c:ptCount val="15"/>
                <c:pt idx="0">
                  <c:v>4.8636043741361918</c:v>
                </c:pt>
                <c:pt idx="1">
                  <c:v>4.3117479444670739</c:v>
                </c:pt>
                <c:pt idx="2">
                  <c:v>2.7514180305967835</c:v>
                </c:pt>
                <c:pt idx="3">
                  <c:v>3.7961325895974389</c:v>
                </c:pt>
                <c:pt idx="5">
                  <c:v>5.1424332416426939</c:v>
                </c:pt>
                <c:pt idx="6">
                  <c:v>6.8726206807575947</c:v>
                </c:pt>
                <c:pt idx="7">
                  <c:v>4.5391846846345807</c:v>
                </c:pt>
                <c:pt idx="9">
                  <c:v>6.9348476665370065</c:v>
                </c:pt>
                <c:pt idx="10">
                  <c:v>6.02281612608747</c:v>
                </c:pt>
                <c:pt idx="11">
                  <c:v>5.5909272802468326</c:v>
                </c:pt>
                <c:pt idx="12">
                  <c:v>4.3882967204545897</c:v>
                </c:pt>
                <c:pt idx="13">
                  <c:v>6.496074431766437</c:v>
                </c:pt>
                <c:pt idx="14">
                  <c:v>4.638092071893027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666440"/>
        <c:axId val="583666832"/>
      </c:scatterChart>
      <c:valAx>
        <c:axId val="583666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66832"/>
        <c:crosses val="autoZero"/>
        <c:crossBetween val="midCat"/>
      </c:valAx>
      <c:valAx>
        <c:axId val="58366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66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956671041119859"/>
                  <c:y val="-1.283565870055716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(2)'!$S$76:$S$87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1.6989700043360187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3.1760912590556813</c:v>
                </c:pt>
              </c:numCache>
            </c:numRef>
          </c:xVal>
          <c:yVal>
            <c:numRef>
              <c:f>'FlowGrabJoin  GRAPH (2)'!$L$76:$L$87</c:f>
              <c:numCache>
                <c:formatCode>General</c:formatCode>
                <c:ptCount val="12"/>
                <c:pt idx="0">
                  <c:v>3.5010592622177517</c:v>
                </c:pt>
                <c:pt idx="1">
                  <c:v>3.4502491083193609</c:v>
                </c:pt>
                <c:pt idx="2">
                  <c:v>3.7109631189952759</c:v>
                </c:pt>
                <c:pt idx="3">
                  <c:v>5.9375178920173468</c:v>
                </c:pt>
                <c:pt idx="4">
                  <c:v>4.6801541417343735</c:v>
                </c:pt>
                <c:pt idx="5">
                  <c:v>3.8463371121298051</c:v>
                </c:pt>
                <c:pt idx="6">
                  <c:v>3.0453229787866576</c:v>
                </c:pt>
                <c:pt idx="7">
                  <c:v>5.9108910886445285</c:v>
                </c:pt>
                <c:pt idx="8">
                  <c:v>4.5870371177434555</c:v>
                </c:pt>
                <c:pt idx="9">
                  <c:v>4.4704104909759304</c:v>
                </c:pt>
                <c:pt idx="10">
                  <c:v>3.5538830266438741</c:v>
                </c:pt>
                <c:pt idx="11">
                  <c:v>5.7419390777291985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667616"/>
        <c:axId val="583668008"/>
      </c:scatterChart>
      <c:valAx>
        <c:axId val="58366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68008"/>
        <c:crosses val="autoZero"/>
        <c:crossBetween val="midCat"/>
      </c:valAx>
      <c:valAx>
        <c:axId val="58366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67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0082458442694663"/>
                  <c:y val="-8.6643152006749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(2)'!$S$76:$S$87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1.6989700043360187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3.1760912590556813</c:v>
                </c:pt>
              </c:numCache>
            </c:numRef>
          </c:xVal>
          <c:yVal>
            <c:numRef>
              <c:f>'FlowGrabJoin  GRAPH (2)'!$M$76:$M$87</c:f>
              <c:numCache>
                <c:formatCode>General</c:formatCode>
                <c:ptCount val="12"/>
                <c:pt idx="0">
                  <c:v>3.3944516808262164</c:v>
                </c:pt>
                <c:pt idx="1">
                  <c:v>3.3424226808222062</c:v>
                </c:pt>
                <c:pt idx="2">
                  <c:v>3.5888317255942073</c:v>
                </c:pt>
                <c:pt idx="3">
                  <c:v>5.859138297294531</c:v>
                </c:pt>
                <c:pt idx="4">
                  <c:v>4.6462076122066849</c:v>
                </c:pt>
                <c:pt idx="5">
                  <c:v>3.8481891169913989</c:v>
                </c:pt>
                <c:pt idx="6">
                  <c:v>2.9956351945975501</c:v>
                </c:pt>
                <c:pt idx="7">
                  <c:v>5.7653704802916481</c:v>
                </c:pt>
                <c:pt idx="8">
                  <c:v>4.4653828514484184</c:v>
                </c:pt>
                <c:pt idx="9">
                  <c:v>4.3841741388070332</c:v>
                </c:pt>
                <c:pt idx="10">
                  <c:v>3.5538830266438741</c:v>
                </c:pt>
                <c:pt idx="11">
                  <c:v>5.3159703454569174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668792"/>
        <c:axId val="583669184"/>
      </c:scatterChart>
      <c:valAx>
        <c:axId val="583668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69184"/>
        <c:crosses val="autoZero"/>
        <c:crossBetween val="midCat"/>
      </c:valAx>
      <c:valAx>
        <c:axId val="58366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68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800437445319335"/>
                  <c:y val="-4.48423059694454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(2)'!$S$88:$S$99</c:f>
              <c:numCache>
                <c:formatCode>General</c:formatCode>
                <c:ptCount val="12"/>
                <c:pt idx="0">
                  <c:v>3.1461280356782382</c:v>
                </c:pt>
                <c:pt idx="1">
                  <c:v>2.8450981020563213</c:v>
                </c:pt>
                <c:pt idx="2">
                  <c:v>2.6020599913279625</c:v>
                </c:pt>
                <c:pt idx="3">
                  <c:v>2.778151322766051</c:v>
                </c:pt>
                <c:pt idx="4">
                  <c:v>4.1072099696478688</c:v>
                </c:pt>
                <c:pt idx="5">
                  <c:v>3.0000000434294458</c:v>
                </c:pt>
                <c:pt idx="6">
                  <c:v>2.6020599913279625</c:v>
                </c:pt>
                <c:pt idx="7">
                  <c:v>4.1702620704598958</c:v>
                </c:pt>
                <c:pt idx="8">
                  <c:v>3.4471580778737683</c:v>
                </c:pt>
                <c:pt idx="9">
                  <c:v>3.3617278737823288</c:v>
                </c:pt>
                <c:pt idx="10">
                  <c:v>2.9542425576942648</c:v>
                </c:pt>
                <c:pt idx="11">
                  <c:v>3.7558745432851199</c:v>
                </c:pt>
              </c:numCache>
            </c:numRef>
          </c:xVal>
          <c:yVal>
            <c:numRef>
              <c:f>'FlowGrabJoin  GRAPH (2)'!$L$88:$L$99</c:f>
              <c:numCache>
                <c:formatCode>General</c:formatCode>
                <c:ptCount val="12"/>
                <c:pt idx="0">
                  <c:v>4.4493240930987268</c:v>
                </c:pt>
                <c:pt idx="1">
                  <c:v>4.0546131165989525</c:v>
                </c:pt>
                <c:pt idx="2">
                  <c:v>3.7573960287930244</c:v>
                </c:pt>
                <c:pt idx="3">
                  <c:v>3.9242793584442892</c:v>
                </c:pt>
                <c:pt idx="4">
                  <c:v>5.7594563106511911</c:v>
                </c:pt>
                <c:pt idx="5">
                  <c:v>4.4116197493926759</c:v>
                </c:pt>
                <c:pt idx="6">
                  <c:v>3.8830933585756902</c:v>
                </c:pt>
                <c:pt idx="7">
                  <c:v>6.3188647252659891</c:v>
                </c:pt>
                <c:pt idx="8">
                  <c:v>4.8485586186553125</c:v>
                </c:pt>
                <c:pt idx="9">
                  <c:v>4.4299137355284905</c:v>
                </c:pt>
                <c:pt idx="10">
                  <c:v>4.0111474090307375</c:v>
                </c:pt>
                <c:pt idx="11">
                  <c:v>5.5883834559913561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669968"/>
        <c:axId val="583670360"/>
      </c:scatterChart>
      <c:valAx>
        <c:axId val="583669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70360"/>
        <c:crosses val="autoZero"/>
        <c:crossBetween val="midCat"/>
      </c:valAx>
      <c:valAx>
        <c:axId val="583670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69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(2)'!$R$88:$R$99</c:f>
              <c:numCache>
                <c:formatCode>General</c:formatCode>
                <c:ptCount val="12"/>
                <c:pt idx="0">
                  <c:v>1400</c:v>
                </c:pt>
                <c:pt idx="1">
                  <c:v>700.00009999999997</c:v>
                </c:pt>
                <c:pt idx="2">
                  <c:v>400</c:v>
                </c:pt>
                <c:pt idx="3">
                  <c:v>600.00009999999997</c:v>
                </c:pt>
                <c:pt idx="4">
                  <c:v>12800</c:v>
                </c:pt>
                <c:pt idx="5">
                  <c:v>1000.0001</c:v>
                </c:pt>
                <c:pt idx="6">
                  <c:v>400</c:v>
                </c:pt>
                <c:pt idx="7">
                  <c:v>14800.0121</c:v>
                </c:pt>
                <c:pt idx="8">
                  <c:v>2800.0003000000002</c:v>
                </c:pt>
                <c:pt idx="9">
                  <c:v>2300.0001999999999</c:v>
                </c:pt>
                <c:pt idx="10">
                  <c:v>900.00009999999997</c:v>
                </c:pt>
                <c:pt idx="11">
                  <c:v>5699.9958999999999</c:v>
                </c:pt>
              </c:numCache>
            </c:numRef>
          </c:xVal>
          <c:yVal>
            <c:numRef>
              <c:f>'FlowGrabJoin  GRAPH (2)'!$D$88:$D$99</c:f>
              <c:numCache>
                <c:formatCode>General</c:formatCode>
                <c:ptCount val="12"/>
                <c:pt idx="0">
                  <c:v>20.100000000000001</c:v>
                </c:pt>
                <c:pt idx="1">
                  <c:v>16.2</c:v>
                </c:pt>
                <c:pt idx="2">
                  <c:v>14.3</c:v>
                </c:pt>
                <c:pt idx="3">
                  <c:v>14</c:v>
                </c:pt>
                <c:pt idx="4">
                  <c:v>44.9</c:v>
                </c:pt>
                <c:pt idx="5">
                  <c:v>25.8</c:v>
                </c:pt>
                <c:pt idx="6">
                  <c:v>19.100000000000001</c:v>
                </c:pt>
                <c:pt idx="7">
                  <c:v>140.80000000000001</c:v>
                </c:pt>
                <c:pt idx="8">
                  <c:v>25.2</c:v>
                </c:pt>
                <c:pt idx="9">
                  <c:v>11.7</c:v>
                </c:pt>
                <c:pt idx="10">
                  <c:v>11.4</c:v>
                </c:pt>
                <c:pt idx="11">
                  <c:v>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611592"/>
        <c:axId val="442611984"/>
      </c:scatterChart>
      <c:valAx>
        <c:axId val="442611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611984"/>
        <c:crosses val="autoZero"/>
        <c:crossBetween val="midCat"/>
      </c:valAx>
      <c:valAx>
        <c:axId val="44261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611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JBT011-TDP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(2)'!$S$88:$S$99</c:f>
              <c:numCache>
                <c:formatCode>General</c:formatCode>
                <c:ptCount val="12"/>
                <c:pt idx="0">
                  <c:v>3.1461280356782382</c:v>
                </c:pt>
                <c:pt idx="1">
                  <c:v>2.8450981020563213</c:v>
                </c:pt>
                <c:pt idx="2">
                  <c:v>2.6020599913279625</c:v>
                </c:pt>
                <c:pt idx="3">
                  <c:v>2.778151322766051</c:v>
                </c:pt>
                <c:pt idx="4">
                  <c:v>4.1072099696478688</c:v>
                </c:pt>
                <c:pt idx="5">
                  <c:v>3.0000000434294458</c:v>
                </c:pt>
                <c:pt idx="6">
                  <c:v>2.6020599913279625</c:v>
                </c:pt>
                <c:pt idx="7">
                  <c:v>4.1702620704598958</c:v>
                </c:pt>
                <c:pt idx="8">
                  <c:v>3.4471580778737683</c:v>
                </c:pt>
                <c:pt idx="9">
                  <c:v>3.3617278737823288</c:v>
                </c:pt>
                <c:pt idx="10">
                  <c:v>2.9542425576942648</c:v>
                </c:pt>
                <c:pt idx="11">
                  <c:v>3.7558745432851199</c:v>
                </c:pt>
              </c:numCache>
            </c:numRef>
          </c:xVal>
          <c:yVal>
            <c:numRef>
              <c:f>'FlowGrabJoin  GRAPH (2)'!$M$88:$M$99</c:f>
              <c:numCache>
                <c:formatCode>General</c:formatCode>
                <c:ptCount val="12"/>
                <c:pt idx="0">
                  <c:v>4.2430380486862944</c:v>
                </c:pt>
                <c:pt idx="1">
                  <c:v>3.9314579327310697</c:v>
                </c:pt>
                <c:pt idx="2">
                  <c:v>3.6776069527204931</c:v>
                </c:pt>
                <c:pt idx="3">
                  <c:v>3.8573325688136761</c:v>
                </c:pt>
                <c:pt idx="4">
                  <c:v>5.6706910550422789</c:v>
                </c:pt>
                <c:pt idx="5">
                  <c:v>4.0863598741041942</c:v>
                </c:pt>
                <c:pt idx="6">
                  <c:v>3.8247764624755458</c:v>
                </c:pt>
                <c:pt idx="7">
                  <c:v>6.1914513695298332</c:v>
                </c:pt>
                <c:pt idx="8">
                  <c:v>4.7281914451214959</c:v>
                </c:pt>
                <c:pt idx="9">
                  <c:v>4.4148063172657483</c:v>
                </c:pt>
                <c:pt idx="10">
                  <c:v>4.0111474090307375</c:v>
                </c:pt>
                <c:pt idx="11">
                  <c:v>5.3345137532531925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671144"/>
        <c:axId val="583671536"/>
      </c:scatterChart>
      <c:valAx>
        <c:axId val="583671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71536"/>
        <c:crosses val="autoZero"/>
        <c:crossBetween val="midCat"/>
      </c:valAx>
      <c:valAx>
        <c:axId val="5836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71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7706474190726156E-2"/>
                  <c:y val="-0.245157801716731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(2)'!$S$100:$S$113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2.3010299956639813</c:v>
                </c:pt>
                <c:pt idx="6">
                  <c:v>2.778151322766051</c:v>
                </c:pt>
                <c:pt idx="7">
                  <c:v>2</c:v>
                </c:pt>
                <c:pt idx="8">
                  <c:v>2.6020599913279625</c:v>
                </c:pt>
                <c:pt idx="9">
                  <c:v>2</c:v>
                </c:pt>
                <c:pt idx="10">
                  <c:v>2.3010299956639813</c:v>
                </c:pt>
                <c:pt idx="11">
                  <c:v>2</c:v>
                </c:pt>
                <c:pt idx="12">
                  <c:v>2.4771212547196626</c:v>
                </c:pt>
                <c:pt idx="13">
                  <c:v>2.3010299956639813</c:v>
                </c:pt>
              </c:numCache>
            </c:numRef>
          </c:xVal>
          <c:yVal>
            <c:numRef>
              <c:f>'FlowGrabJoin  GRAPH (2)'!$L$100:$L$113</c:f>
              <c:numCache>
                <c:formatCode>General</c:formatCode>
                <c:ptCount val="14"/>
                <c:pt idx="0">
                  <c:v>3.5538830266438741</c:v>
                </c:pt>
                <c:pt idx="1">
                  <c:v>3.5658478186735176</c:v>
                </c:pt>
                <c:pt idx="2">
                  <c:v>4.2600713879850751</c:v>
                </c:pt>
                <c:pt idx="3">
                  <c:v>3.5899496013257077</c:v>
                </c:pt>
                <c:pt idx="5">
                  <c:v>4.2030328870147109</c:v>
                </c:pt>
                <c:pt idx="6">
                  <c:v>4.8887410330653003</c:v>
                </c:pt>
                <c:pt idx="7">
                  <c:v>3.503790683057181</c:v>
                </c:pt>
                <c:pt idx="8">
                  <c:v>4.8762178405916421</c:v>
                </c:pt>
                <c:pt idx="9">
                  <c:v>3.6866362692622934</c:v>
                </c:pt>
                <c:pt idx="10">
                  <c:v>4.0094508957986941</c:v>
                </c:pt>
                <c:pt idx="11">
                  <c:v>3.3891660843645326</c:v>
                </c:pt>
                <c:pt idx="12">
                  <c:v>5.0856472882968564</c:v>
                </c:pt>
                <c:pt idx="13">
                  <c:v>3.7979596437371961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672320"/>
        <c:axId val="583672712"/>
      </c:scatterChart>
      <c:valAx>
        <c:axId val="58367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72712"/>
        <c:crosses val="autoZero"/>
        <c:crossBetween val="midCat"/>
      </c:valAx>
      <c:valAx>
        <c:axId val="583672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672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(2)'!$S$100:$S$113</c:f>
              <c:numCache>
                <c:formatCode>General</c:formatCode>
                <c:ptCount val="1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2.3010299956639813</c:v>
                </c:pt>
                <c:pt idx="6">
                  <c:v>2.778151322766051</c:v>
                </c:pt>
                <c:pt idx="7">
                  <c:v>2</c:v>
                </c:pt>
                <c:pt idx="8">
                  <c:v>2.6020599913279625</c:v>
                </c:pt>
                <c:pt idx="9">
                  <c:v>2</c:v>
                </c:pt>
                <c:pt idx="10">
                  <c:v>2.3010299956639813</c:v>
                </c:pt>
                <c:pt idx="11">
                  <c:v>2</c:v>
                </c:pt>
                <c:pt idx="12">
                  <c:v>2.4771212547196626</c:v>
                </c:pt>
                <c:pt idx="13">
                  <c:v>2.3010299956639813</c:v>
                </c:pt>
              </c:numCache>
            </c:numRef>
          </c:xVal>
          <c:yVal>
            <c:numRef>
              <c:f>'FlowGrabJoin  GRAPH (2)'!$M$100:$M$113</c:f>
              <c:numCache>
                <c:formatCode>General</c:formatCode>
                <c:ptCount val="14"/>
                <c:pt idx="0">
                  <c:v>3.3891660843645326</c:v>
                </c:pt>
                <c:pt idx="1">
                  <c:v>3.4149733479708178</c:v>
                </c:pt>
                <c:pt idx="2">
                  <c:v>3.3802112417116059</c:v>
                </c:pt>
                <c:pt idx="3">
                  <c:v>3.3891660843645326</c:v>
                </c:pt>
                <c:pt idx="5">
                  <c:v>3.6812412373755872</c:v>
                </c:pt>
                <c:pt idx="6">
                  <c:v>4.6485552280450779</c:v>
                </c:pt>
                <c:pt idx="7">
                  <c:v>3.4048337166199381</c:v>
                </c:pt>
                <c:pt idx="8">
                  <c:v>4.6354837468149119</c:v>
                </c:pt>
                <c:pt idx="9">
                  <c:v>3.4563660331290431</c:v>
                </c:pt>
                <c:pt idx="10">
                  <c:v>3.6414741105040997</c:v>
                </c:pt>
                <c:pt idx="11">
                  <c:v>3.3031960574204891</c:v>
                </c:pt>
                <c:pt idx="12">
                  <c:v>4.4404367661057735</c:v>
                </c:pt>
                <c:pt idx="13">
                  <c:v>3.6354837468149119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065024"/>
        <c:axId val="584065416"/>
      </c:scatterChart>
      <c:valAx>
        <c:axId val="584065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5416"/>
        <c:crosses val="autoZero"/>
        <c:crossBetween val="midCat"/>
      </c:valAx>
      <c:valAx>
        <c:axId val="5840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8569553805774278E-2"/>
                  <c:y val="-0.107946122584844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(2)'!$S$114:$S$124</c:f>
              <c:numCache>
                <c:formatCode>General</c:formatCode>
                <c:ptCount val="11"/>
                <c:pt idx="0">
                  <c:v>3</c:v>
                </c:pt>
                <c:pt idx="1">
                  <c:v>2.6989700043360187</c:v>
                </c:pt>
                <c:pt idx="2">
                  <c:v>2.6020599913279625</c:v>
                </c:pt>
                <c:pt idx="3">
                  <c:v>2.6020599913279625</c:v>
                </c:pt>
                <c:pt idx="4">
                  <c:v>2.3010299956639813</c:v>
                </c:pt>
                <c:pt idx="5">
                  <c:v>4.0128373511986926</c:v>
                </c:pt>
                <c:pt idx="6">
                  <c:v>3.3222193360952965</c:v>
                </c:pt>
                <c:pt idx="7">
                  <c:v>3.3617278737823288</c:v>
                </c:pt>
                <c:pt idx="8">
                  <c:v>2.8450981020563213</c:v>
                </c:pt>
                <c:pt idx="9">
                  <c:v>3.4771212547196626</c:v>
                </c:pt>
                <c:pt idx="10">
                  <c:v>2.3010299956639813</c:v>
                </c:pt>
              </c:numCache>
            </c:numRef>
          </c:xVal>
          <c:yVal>
            <c:numRef>
              <c:f>'FlowGrabJoin  GRAPH (2)'!$L$114:$L$124</c:f>
              <c:numCache>
                <c:formatCode>General</c:formatCode>
                <c:ptCount val="11"/>
                <c:pt idx="0">
                  <c:v>4.5797835966168101</c:v>
                </c:pt>
                <c:pt idx="1">
                  <c:v>4.5664374921950701</c:v>
                </c:pt>
                <c:pt idx="2">
                  <c:v>4.355643050220869</c:v>
                </c:pt>
                <c:pt idx="3">
                  <c:v>4</c:v>
                </c:pt>
                <c:pt idx="4">
                  <c:v>3.9637878273455551</c:v>
                </c:pt>
                <c:pt idx="5">
                  <c:v>6.4722298389579231</c:v>
                </c:pt>
                <c:pt idx="6">
                  <c:v>5.700617237043434</c:v>
                </c:pt>
                <c:pt idx="7">
                  <c:v>4.90330711772891</c:v>
                </c:pt>
                <c:pt idx="8">
                  <c:v>4.3044905898155523</c:v>
                </c:pt>
                <c:pt idx="9">
                  <c:v>6.0816173074907294</c:v>
                </c:pt>
                <c:pt idx="10">
                  <c:v>3.7965743332104296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066200"/>
        <c:axId val="584066592"/>
      </c:scatterChart>
      <c:valAx>
        <c:axId val="584066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6592"/>
        <c:crosses val="autoZero"/>
        <c:crossBetween val="midCat"/>
      </c:valAx>
      <c:valAx>
        <c:axId val="58406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6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(2)'!$S$114:$S$124</c:f>
              <c:numCache>
                <c:formatCode>General</c:formatCode>
                <c:ptCount val="11"/>
                <c:pt idx="0">
                  <c:v>3</c:v>
                </c:pt>
                <c:pt idx="1">
                  <c:v>2.6989700043360187</c:v>
                </c:pt>
                <c:pt idx="2">
                  <c:v>2.6020599913279625</c:v>
                </c:pt>
                <c:pt idx="3">
                  <c:v>2.6020599913279625</c:v>
                </c:pt>
                <c:pt idx="4">
                  <c:v>2.3010299956639813</c:v>
                </c:pt>
                <c:pt idx="5">
                  <c:v>4.0128373511986926</c:v>
                </c:pt>
                <c:pt idx="6">
                  <c:v>3.3222193360952965</c:v>
                </c:pt>
                <c:pt idx="7">
                  <c:v>3.3617278737823288</c:v>
                </c:pt>
                <c:pt idx="8">
                  <c:v>2.8450981020563213</c:v>
                </c:pt>
                <c:pt idx="9">
                  <c:v>3.4771212547196626</c:v>
                </c:pt>
                <c:pt idx="10">
                  <c:v>2.3010299956639813</c:v>
                </c:pt>
              </c:numCache>
            </c:numRef>
          </c:xVal>
          <c:yVal>
            <c:numRef>
              <c:f>'FlowGrabJoin  GRAPH (2)'!$M$114:$M$124</c:f>
              <c:numCache>
                <c:formatCode>General</c:formatCode>
                <c:ptCount val="11"/>
                <c:pt idx="0">
                  <c:v>4.4517864355242907</c:v>
                </c:pt>
                <c:pt idx="1">
                  <c:v>4.1414497734004669</c:v>
                </c:pt>
                <c:pt idx="2">
                  <c:v>3.8375884382355112</c:v>
                </c:pt>
                <c:pt idx="3">
                  <c:v>3.9749719942980688</c:v>
                </c:pt>
                <c:pt idx="4">
                  <c:v>3.8785217955012063</c:v>
                </c:pt>
                <c:pt idx="5">
                  <c:v>6.3224675186245909</c:v>
                </c:pt>
                <c:pt idx="6">
                  <c:v>5.4085791667700445</c:v>
                </c:pt>
                <c:pt idx="7">
                  <c:v>4.8165727337908386</c:v>
                </c:pt>
                <c:pt idx="8">
                  <c:v>4.2828486648767088</c:v>
                </c:pt>
                <c:pt idx="9">
                  <c:v>5.563481085394411</c:v>
                </c:pt>
                <c:pt idx="10">
                  <c:v>3.7387805584843692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067376"/>
        <c:axId val="584067768"/>
      </c:scatterChart>
      <c:valAx>
        <c:axId val="58406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7768"/>
        <c:crosses val="autoZero"/>
        <c:crossBetween val="midCat"/>
      </c:valAx>
      <c:valAx>
        <c:axId val="58406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7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(2)'!$S$125:$S$139</c:f>
              <c:numCache>
                <c:formatCode>General</c:formatCode>
                <c:ptCount val="15"/>
                <c:pt idx="0">
                  <c:v>2</c:v>
                </c:pt>
                <c:pt idx="1">
                  <c:v>2.3010299956639813</c:v>
                </c:pt>
                <c:pt idx="2">
                  <c:v>2</c:v>
                </c:pt>
                <c:pt idx="3">
                  <c:v>2.4771212547196626</c:v>
                </c:pt>
                <c:pt idx="4">
                  <c:v>2.3010299956639813</c:v>
                </c:pt>
                <c:pt idx="5">
                  <c:v>2</c:v>
                </c:pt>
                <c:pt idx="6">
                  <c:v>2.9542425576942648</c:v>
                </c:pt>
                <c:pt idx="7">
                  <c:v>3.0791812822388303</c:v>
                </c:pt>
                <c:pt idx="8">
                  <c:v>2.6989700043360187</c:v>
                </c:pt>
                <c:pt idx="9">
                  <c:v>2.6020599913279625</c:v>
                </c:pt>
                <c:pt idx="10">
                  <c:v>3.6020598610395984</c:v>
                </c:pt>
                <c:pt idx="11">
                  <c:v>3.0791812822388303</c:v>
                </c:pt>
                <c:pt idx="12">
                  <c:v>3.0791812822388303</c:v>
                </c:pt>
                <c:pt idx="13">
                  <c:v>2.778151322766051</c:v>
                </c:pt>
                <c:pt idx="14">
                  <c:v>3.2304489469250073</c:v>
                </c:pt>
              </c:numCache>
            </c:numRef>
          </c:xVal>
          <c:yVal>
            <c:numRef>
              <c:f>'FlowGrabJoin  GRAPH (2)'!$L$125:$L$139</c:f>
              <c:numCache>
                <c:formatCode>General</c:formatCode>
                <c:ptCount val="15"/>
                <c:pt idx="0">
                  <c:v>3.7299742856995555</c:v>
                </c:pt>
                <c:pt idx="1">
                  <c:v>3.90848501887865</c:v>
                </c:pt>
                <c:pt idx="2">
                  <c:v>3.0791812460476247</c:v>
                </c:pt>
                <c:pt idx="3">
                  <c:v>3.8680563618230415</c:v>
                </c:pt>
                <c:pt idx="4">
                  <c:v>3.7226339225338121</c:v>
                </c:pt>
                <c:pt idx="5">
                  <c:v>3.8524799936368566</c:v>
                </c:pt>
                <c:pt idx="6">
                  <c:v>4.4413809331714509</c:v>
                </c:pt>
                <c:pt idx="7">
                  <c:v>4.3866773201520433</c:v>
                </c:pt>
                <c:pt idx="8">
                  <c:v>3.9530344572503568</c:v>
                </c:pt>
                <c:pt idx="9">
                  <c:v>3.8247764624755458</c:v>
                </c:pt>
                <c:pt idx="10">
                  <c:v>5.6020598610395984</c:v>
                </c:pt>
                <c:pt idx="11">
                  <c:v>4.5606239107411355</c:v>
                </c:pt>
                <c:pt idx="12">
                  <c:v>4.9966867917913769</c:v>
                </c:pt>
                <c:pt idx="13">
                  <c:v>4.1519824678398818</c:v>
                </c:pt>
                <c:pt idx="14">
                  <c:v>5.0318526569423625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068552"/>
        <c:axId val="584068944"/>
      </c:scatterChart>
      <c:valAx>
        <c:axId val="584068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8944"/>
        <c:crosses val="autoZero"/>
        <c:crossBetween val="midCat"/>
      </c:valAx>
      <c:valAx>
        <c:axId val="58406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8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(2)'!$S$125:$S$139</c:f>
              <c:numCache>
                <c:formatCode>General</c:formatCode>
                <c:ptCount val="15"/>
                <c:pt idx="0">
                  <c:v>2</c:v>
                </c:pt>
                <c:pt idx="1">
                  <c:v>2.3010299956639813</c:v>
                </c:pt>
                <c:pt idx="2">
                  <c:v>2</c:v>
                </c:pt>
                <c:pt idx="3">
                  <c:v>2.4771212547196626</c:v>
                </c:pt>
                <c:pt idx="4">
                  <c:v>2.3010299956639813</c:v>
                </c:pt>
                <c:pt idx="5">
                  <c:v>2</c:v>
                </c:pt>
                <c:pt idx="6">
                  <c:v>2.9542425576942648</c:v>
                </c:pt>
                <c:pt idx="7">
                  <c:v>3.0791812822388303</c:v>
                </c:pt>
                <c:pt idx="8">
                  <c:v>2.6989700043360187</c:v>
                </c:pt>
                <c:pt idx="9">
                  <c:v>2.6020599913279625</c:v>
                </c:pt>
                <c:pt idx="10">
                  <c:v>3.6020598610395984</c:v>
                </c:pt>
                <c:pt idx="11">
                  <c:v>3.0791812822388303</c:v>
                </c:pt>
                <c:pt idx="12">
                  <c:v>3.0791812822388303</c:v>
                </c:pt>
                <c:pt idx="13">
                  <c:v>2.778151322766051</c:v>
                </c:pt>
                <c:pt idx="14">
                  <c:v>3.2304489469250073</c:v>
                </c:pt>
              </c:numCache>
            </c:numRef>
          </c:xVal>
          <c:yVal>
            <c:numRef>
              <c:f>'FlowGrabJoin  GRAPH (2)'!$M$125:$M$139</c:f>
              <c:numCache>
                <c:formatCode>General</c:formatCode>
                <c:ptCount val="15"/>
                <c:pt idx="0">
                  <c:v>3.0293837776852097</c:v>
                </c:pt>
                <c:pt idx="1">
                  <c:v>3.2833012287035497</c:v>
                </c:pt>
                <c:pt idx="2">
                  <c:v>2.9956351945975501</c:v>
                </c:pt>
                <c:pt idx="3">
                  <c:v>3.762678563727436</c:v>
                </c:pt>
                <c:pt idx="4">
                  <c:v>3.3838153659804311</c:v>
                </c:pt>
                <c:pt idx="5">
                  <c:v>3.0827853703164503</c:v>
                </c:pt>
                <c:pt idx="6">
                  <c:v>4.033423803741889</c:v>
                </c:pt>
                <c:pt idx="7">
                  <c:v>4.2638727130564291</c:v>
                </c:pt>
                <c:pt idx="8">
                  <c:v>3.7671558660821804</c:v>
                </c:pt>
                <c:pt idx="9">
                  <c:v>3.6434526764861874</c:v>
                </c:pt>
                <c:pt idx="10">
                  <c:v>5.3773061207798349</c:v>
                </c:pt>
                <c:pt idx="11">
                  <c:v>4.2464986169870063</c:v>
                </c:pt>
                <c:pt idx="12">
                  <c:v>4.1547282436313608</c:v>
                </c:pt>
                <c:pt idx="13">
                  <c:v>3.7052649346998119</c:v>
                </c:pt>
                <c:pt idx="14">
                  <c:v>4.7175873224021938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069728"/>
        <c:axId val="584070120"/>
      </c:scatterChart>
      <c:valAx>
        <c:axId val="584069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70120"/>
        <c:crosses val="autoZero"/>
        <c:crossBetween val="midCat"/>
      </c:valAx>
      <c:valAx>
        <c:axId val="58407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69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12972440944882"/>
                  <c:y val="-0.116824779941913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(2)'!$S$140:$S$151</c:f>
              <c:numCache>
                <c:formatCode>General</c:formatCode>
                <c:ptCount val="12"/>
                <c:pt idx="0">
                  <c:v>2.3010299956639813</c:v>
                </c:pt>
                <c:pt idx="1">
                  <c:v>2</c:v>
                </c:pt>
                <c:pt idx="2">
                  <c:v>1.6989700043360187</c:v>
                </c:pt>
                <c:pt idx="3">
                  <c:v>0</c:v>
                </c:pt>
                <c:pt idx="4">
                  <c:v>3.568201724066995</c:v>
                </c:pt>
                <c:pt idx="5">
                  <c:v>2.9030899869919438</c:v>
                </c:pt>
                <c:pt idx="6">
                  <c:v>3.3010300173787046</c:v>
                </c:pt>
                <c:pt idx="7">
                  <c:v>2.6020599913279625</c:v>
                </c:pt>
                <c:pt idx="8">
                  <c:v>2.6989700043360187</c:v>
                </c:pt>
                <c:pt idx="9">
                  <c:v>2</c:v>
                </c:pt>
                <c:pt idx="10">
                  <c:v>3.204120009799329</c:v>
                </c:pt>
                <c:pt idx="11">
                  <c:v>2.6989700043360187</c:v>
                </c:pt>
              </c:numCache>
            </c:numRef>
          </c:xVal>
          <c:yVal>
            <c:numRef>
              <c:f>'FlowGrabJoin  GRAPH (2)'!$L$140:$L$151</c:f>
              <c:numCache>
                <c:formatCode>General</c:formatCode>
                <c:ptCount val="12"/>
                <c:pt idx="0">
                  <c:v>4.0770043267933502</c:v>
                </c:pt>
                <c:pt idx="1">
                  <c:v>3.5490032620257876</c:v>
                </c:pt>
                <c:pt idx="2">
                  <c:v>3.2227164711475833</c:v>
                </c:pt>
                <c:pt idx="4">
                  <c:v>5.9906274004381999</c:v>
                </c:pt>
                <c:pt idx="5">
                  <c:v>4.6884198220027109</c:v>
                </c:pt>
                <c:pt idx="6">
                  <c:v>5.8027737470066993</c:v>
                </c:pt>
                <c:pt idx="7">
                  <c:v>4.8436064719245104</c:v>
                </c:pt>
                <c:pt idx="8">
                  <c:v>4.826074802700826</c:v>
                </c:pt>
                <c:pt idx="9">
                  <c:v>4.4048337166199385</c:v>
                </c:pt>
                <c:pt idx="10">
                  <c:v>5.7699678284728471</c:v>
                </c:pt>
                <c:pt idx="11">
                  <c:v>4.5751878449276608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070904"/>
        <c:axId val="584071296"/>
      </c:scatterChart>
      <c:valAx>
        <c:axId val="584070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71296"/>
        <c:crosses val="autoZero"/>
        <c:crossBetween val="midCat"/>
      </c:valAx>
      <c:valAx>
        <c:axId val="584071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70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7296391076115486"/>
                  <c:y val="-0.108443587532215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(2)'!$S$140:$S$151</c:f>
              <c:numCache>
                <c:formatCode>General</c:formatCode>
                <c:ptCount val="12"/>
                <c:pt idx="0">
                  <c:v>2.3010299956639813</c:v>
                </c:pt>
                <c:pt idx="1">
                  <c:v>2</c:v>
                </c:pt>
                <c:pt idx="2">
                  <c:v>1.6989700043360187</c:v>
                </c:pt>
                <c:pt idx="3">
                  <c:v>0</c:v>
                </c:pt>
                <c:pt idx="4">
                  <c:v>3.568201724066995</c:v>
                </c:pt>
                <c:pt idx="5">
                  <c:v>2.9030899869919438</c:v>
                </c:pt>
                <c:pt idx="6">
                  <c:v>3.3010300173787046</c:v>
                </c:pt>
                <c:pt idx="7">
                  <c:v>2.6020599913279625</c:v>
                </c:pt>
                <c:pt idx="8">
                  <c:v>2.6989700043360187</c:v>
                </c:pt>
                <c:pt idx="9">
                  <c:v>2</c:v>
                </c:pt>
                <c:pt idx="10">
                  <c:v>3.204120009799329</c:v>
                </c:pt>
                <c:pt idx="11">
                  <c:v>2.6989700043360187</c:v>
                </c:pt>
              </c:numCache>
            </c:numRef>
          </c:xVal>
          <c:yVal>
            <c:numRef>
              <c:f>'FlowGrabJoin  GRAPH (2)'!$M$140:$M$151</c:f>
              <c:numCache>
                <c:formatCode>General</c:formatCode>
                <c:ptCount val="12"/>
                <c:pt idx="0">
                  <c:v>3.5910646070264991</c:v>
                </c:pt>
                <c:pt idx="1">
                  <c:v>3.1846914308175989</c:v>
                </c:pt>
                <c:pt idx="2">
                  <c:v>2.9978230807457256</c:v>
                </c:pt>
                <c:pt idx="4">
                  <c:v>5.9092403557445179</c:v>
                </c:pt>
                <c:pt idx="5">
                  <c:v>4.5304558435846758</c:v>
                </c:pt>
                <c:pt idx="6">
                  <c:v>5.681241259090311</c:v>
                </c:pt>
                <c:pt idx="7">
                  <c:v>4.4840149626675627</c:v>
                </c:pt>
                <c:pt idx="8">
                  <c:v>4.580924975675619</c:v>
                </c:pt>
                <c:pt idx="9">
                  <c:v>4.1846914308175984</c:v>
                </c:pt>
                <c:pt idx="10">
                  <c:v>5.0275942389696304</c:v>
                </c:pt>
                <c:pt idx="11">
                  <c:v>4.1760912590556813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072080"/>
        <c:axId val="584072472"/>
      </c:scatterChart>
      <c:valAx>
        <c:axId val="58407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72472"/>
        <c:crosses val="autoZero"/>
        <c:crossBetween val="midCat"/>
      </c:valAx>
      <c:valAx>
        <c:axId val="584072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07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JBT19-TP</a:t>
            </a:r>
          </a:p>
        </c:rich>
      </c:tx>
      <c:layout>
        <c:manualLayout>
          <c:xMode val="edge"/>
          <c:yMode val="edge"/>
          <c:x val="0.60681233595800521"/>
          <c:y val="5.032679997564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2989020122484689"/>
                  <c:y val="-0.23955628838229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(2)'!$S$152:$S$159</c:f>
              <c:numCache>
                <c:formatCode>General</c:formatCode>
                <c:ptCount val="8"/>
                <c:pt idx="0">
                  <c:v>2.4771212547196626</c:v>
                </c:pt>
                <c:pt idx="1">
                  <c:v>2</c:v>
                </c:pt>
                <c:pt idx="2">
                  <c:v>2</c:v>
                </c:pt>
                <c:pt idx="7">
                  <c:v>3.0413927246395396</c:v>
                </c:pt>
              </c:numCache>
            </c:numRef>
          </c:xVal>
          <c:yVal>
            <c:numRef>
              <c:f>'FlowGrabJoin  GRAPH (2)'!$L$152:$L$159</c:f>
              <c:numCache>
                <c:formatCode>General</c:formatCode>
                <c:ptCount val="8"/>
                <c:pt idx="0">
                  <c:v>4.1812717715594614</c:v>
                </c:pt>
                <c:pt idx="1">
                  <c:v>3.7395723444500919</c:v>
                </c:pt>
                <c:pt idx="2">
                  <c:v>3.469822015978163</c:v>
                </c:pt>
                <c:pt idx="7">
                  <c:v>5.1652443656066254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11808"/>
        <c:axId val="583912200"/>
      </c:scatterChart>
      <c:valAx>
        <c:axId val="58391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2200"/>
        <c:crosses val="autoZero"/>
        <c:crossBetween val="midCat"/>
      </c:valAx>
      <c:valAx>
        <c:axId val="583912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1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7706474190726156E-2"/>
                  <c:y val="-0.245157801716731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(2)'!$R$100:$R$113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</c:v>
                </c:pt>
                <c:pt idx="5">
                  <c:v>200</c:v>
                </c:pt>
                <c:pt idx="6">
                  <c:v>600.00009999999997</c:v>
                </c:pt>
                <c:pt idx="7">
                  <c:v>100</c:v>
                </c:pt>
                <c:pt idx="8">
                  <c:v>400</c:v>
                </c:pt>
                <c:pt idx="9">
                  <c:v>100</c:v>
                </c:pt>
                <c:pt idx="10">
                  <c:v>200</c:v>
                </c:pt>
                <c:pt idx="11">
                  <c:v>100</c:v>
                </c:pt>
                <c:pt idx="12">
                  <c:v>300</c:v>
                </c:pt>
                <c:pt idx="13">
                  <c:v>200</c:v>
                </c:pt>
              </c:numCache>
            </c:numRef>
          </c:xVal>
          <c:yVal>
            <c:numRef>
              <c:f>'FlowGrabJoin  GRAPH (2)'!$D$100:$D$113</c:f>
              <c:numCache>
                <c:formatCode>General</c:formatCode>
                <c:ptCount val="14"/>
                <c:pt idx="0">
                  <c:v>35.799999999999997</c:v>
                </c:pt>
                <c:pt idx="1">
                  <c:v>36.799999999999997</c:v>
                </c:pt>
                <c:pt idx="2">
                  <c:v>182</c:v>
                </c:pt>
                <c:pt idx="3">
                  <c:v>38.9</c:v>
                </c:pt>
                <c:pt idx="5">
                  <c:v>79.8</c:v>
                </c:pt>
                <c:pt idx="6">
                  <c:v>129</c:v>
                </c:pt>
                <c:pt idx="7">
                  <c:v>31.9</c:v>
                </c:pt>
                <c:pt idx="8">
                  <c:v>188</c:v>
                </c:pt>
                <c:pt idx="9">
                  <c:v>48.6</c:v>
                </c:pt>
                <c:pt idx="10">
                  <c:v>51.1</c:v>
                </c:pt>
                <c:pt idx="11">
                  <c:v>24.5</c:v>
                </c:pt>
                <c:pt idx="12">
                  <c:v>406</c:v>
                </c:pt>
                <c:pt idx="13">
                  <c:v>31.4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961680"/>
        <c:axId val="442612768"/>
      </c:scatterChart>
      <c:valAx>
        <c:axId val="44396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612768"/>
        <c:crosses val="autoZero"/>
        <c:crossBetween val="midCat"/>
      </c:valAx>
      <c:valAx>
        <c:axId val="44261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9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8.7909011373578302E-2"/>
                  <c:y val="-0.116670995660079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(2)'!$S$152:$S$159</c:f>
              <c:numCache>
                <c:formatCode>General</c:formatCode>
                <c:ptCount val="8"/>
                <c:pt idx="0">
                  <c:v>2.4771212547196626</c:v>
                </c:pt>
                <c:pt idx="1">
                  <c:v>2</c:v>
                </c:pt>
                <c:pt idx="2">
                  <c:v>2</c:v>
                </c:pt>
                <c:pt idx="7">
                  <c:v>3.0413927246395396</c:v>
                </c:pt>
              </c:numCache>
            </c:numRef>
          </c:xVal>
          <c:yVal>
            <c:numRef>
              <c:f>'FlowGrabJoin  GRAPH (2)'!$M$152:$M$159</c:f>
              <c:numCache>
                <c:formatCode>General</c:formatCode>
                <c:ptCount val="8"/>
                <c:pt idx="0">
                  <c:v>3.5809249756756194</c:v>
                </c:pt>
                <c:pt idx="1">
                  <c:v>3.0211892990699383</c:v>
                </c:pt>
                <c:pt idx="2">
                  <c:v>3.2174839442139063</c:v>
                </c:pt>
                <c:pt idx="7">
                  <c:v>4.7872479198132689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12984"/>
        <c:axId val="583913376"/>
      </c:scatterChart>
      <c:valAx>
        <c:axId val="58391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3376"/>
        <c:crosses val="autoZero"/>
        <c:crossBetween val="midCat"/>
      </c:valAx>
      <c:valAx>
        <c:axId val="58391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0082458442694663"/>
                  <c:y val="-8.6643152006749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(2)'!$S$76:$S$87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2.3010299956639813</c:v>
                </c:pt>
                <c:pt idx="3">
                  <c:v>3.3010299956639813</c:v>
                </c:pt>
                <c:pt idx="4">
                  <c:v>2.9542425094393248</c:v>
                </c:pt>
                <c:pt idx="5">
                  <c:v>2.4771212547196626</c:v>
                </c:pt>
                <c:pt idx="6">
                  <c:v>1.6989700043360187</c:v>
                </c:pt>
                <c:pt idx="7">
                  <c:v>3.4771212547196626</c:v>
                </c:pt>
                <c:pt idx="8">
                  <c:v>2.9030899869919438</c:v>
                </c:pt>
                <c:pt idx="9">
                  <c:v>2.8450980400142569</c:v>
                </c:pt>
                <c:pt idx="10">
                  <c:v>2.3010299956639813</c:v>
                </c:pt>
                <c:pt idx="11">
                  <c:v>3.1760912590556813</c:v>
                </c:pt>
              </c:numCache>
            </c:numRef>
          </c:xVal>
          <c:yVal>
            <c:numRef>
              <c:f>'FlowGrabJoin  GRAPH (2)'!$I$76:$I$87</c:f>
              <c:numCache>
                <c:formatCode>General</c:formatCode>
                <c:ptCount val="12"/>
                <c:pt idx="0">
                  <c:v>1.3944516808262162</c:v>
                </c:pt>
                <c:pt idx="1">
                  <c:v>1.3424226808222062</c:v>
                </c:pt>
                <c:pt idx="2">
                  <c:v>1.287801729930226</c:v>
                </c:pt>
                <c:pt idx="3">
                  <c:v>2.5581083016305497</c:v>
                </c:pt>
                <c:pt idx="4">
                  <c:v>1.6919651027673603</c:v>
                </c:pt>
                <c:pt idx="5">
                  <c:v>1.3710678622717363</c:v>
                </c:pt>
                <c:pt idx="6">
                  <c:v>1.2966651902615312</c:v>
                </c:pt>
                <c:pt idx="7">
                  <c:v>2.288249225571986</c:v>
                </c:pt>
                <c:pt idx="8">
                  <c:v>1.5622928644564746</c:v>
                </c:pt>
                <c:pt idx="9">
                  <c:v>1.5390760987927767</c:v>
                </c:pt>
                <c:pt idx="10">
                  <c:v>1.2528530309798931</c:v>
                </c:pt>
                <c:pt idx="11">
                  <c:v>2.1398790864012365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14160"/>
        <c:axId val="583914552"/>
      </c:scatterChart>
      <c:valAx>
        <c:axId val="58391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4552"/>
        <c:crosses val="autoZero"/>
        <c:crossBetween val="midCat"/>
      </c:valAx>
      <c:valAx>
        <c:axId val="58391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4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568219597550307"/>
                  <c:y val="-1.400193396878021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(2)'!$S$45:$S$60</c:f>
              <c:numCache>
                <c:formatCode>General</c:formatCode>
                <c:ptCount val="16"/>
                <c:pt idx="0">
                  <c:v>3.1139433523068369</c:v>
                </c:pt>
                <c:pt idx="1">
                  <c:v>2.9542425094393248</c:v>
                </c:pt>
                <c:pt idx="2">
                  <c:v>2.6020599913279625</c:v>
                </c:pt>
                <c:pt idx="3">
                  <c:v>2.7781512503836434</c:v>
                </c:pt>
                <c:pt idx="4">
                  <c:v>2.4771212547196626</c:v>
                </c:pt>
                <c:pt idx="5">
                  <c:v>2</c:v>
                </c:pt>
                <c:pt idx="6">
                  <c:v>3.1760912590556813</c:v>
                </c:pt>
                <c:pt idx="7">
                  <c:v>3.9084849116454312</c:v>
                </c:pt>
                <c:pt idx="8">
                  <c:v>2.8450980400142569</c:v>
                </c:pt>
                <c:pt idx="9">
                  <c:v>2.4771212547196626</c:v>
                </c:pt>
                <c:pt idx="10">
                  <c:v>4.0086002569176902</c:v>
                </c:pt>
                <c:pt idx="11">
                  <c:v>3.3979400086720375</c:v>
                </c:pt>
                <c:pt idx="12">
                  <c:v>3.3802112417116059</c:v>
                </c:pt>
                <c:pt idx="13">
                  <c:v>3.0413926851582249</c:v>
                </c:pt>
                <c:pt idx="14">
                  <c:v>3.9030898784183097</c:v>
                </c:pt>
                <c:pt idx="15">
                  <c:v>3.2304489213782741</c:v>
                </c:pt>
              </c:numCache>
            </c:numRef>
          </c:xVal>
          <c:yVal>
            <c:numRef>
              <c:f>'FlowGrabJoin  GRAPH (2)'!$L$45:$L$60</c:f>
              <c:numCache>
                <c:formatCode>General</c:formatCode>
                <c:ptCount val="16"/>
                <c:pt idx="0">
                  <c:v>4.8495422520050164</c:v>
                </c:pt>
                <c:pt idx="1">
                  <c:v>4.529430354366986</c:v>
                </c:pt>
                <c:pt idx="2">
                  <c:v>4.236537261488694</c:v>
                </c:pt>
                <c:pt idx="3">
                  <c:v>4.3083509485867255</c:v>
                </c:pt>
                <c:pt idx="4">
                  <c:v>4.1360860973840978</c:v>
                </c:pt>
                <c:pt idx="5">
                  <c:v>3.6053050461411096</c:v>
                </c:pt>
                <c:pt idx="6">
                  <c:v>4.9258275746247424</c:v>
                </c:pt>
                <c:pt idx="7">
                  <c:v>6.5645831136582631</c:v>
                </c:pt>
                <c:pt idx="8">
                  <c:v>4.6254153521544081</c:v>
                </c:pt>
                <c:pt idx="9">
                  <c:v>4.1673173347481764</c:v>
                </c:pt>
                <c:pt idx="10">
                  <c:v>6.8002909059378078</c:v>
                </c:pt>
                <c:pt idx="11">
                  <c:v>5.7634279935629369</c:v>
                </c:pt>
                <c:pt idx="12">
                  <c:v>5.0550723824494179</c:v>
                </c:pt>
                <c:pt idx="13">
                  <c:v>4.4900990050633052</c:v>
                </c:pt>
                <c:pt idx="14">
                  <c:v>6.5672615837802404</c:v>
                </c:pt>
                <c:pt idx="15">
                  <c:v>4.6553305580093411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15336"/>
        <c:axId val="583915728"/>
      </c:scatterChart>
      <c:valAx>
        <c:axId val="583915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5728"/>
        <c:crosses val="autoZero"/>
        <c:crossBetween val="midCat"/>
      </c:valAx>
      <c:valAx>
        <c:axId val="58391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5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JBT05-TDP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5214785651793524E-2"/>
                  <c:y val="-0.172851483343702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(2)'!$S$45:$S$60</c:f>
              <c:numCache>
                <c:formatCode>General</c:formatCode>
                <c:ptCount val="16"/>
                <c:pt idx="0">
                  <c:v>3.1139433523068369</c:v>
                </c:pt>
                <c:pt idx="1">
                  <c:v>2.9542425094393248</c:v>
                </c:pt>
                <c:pt idx="2">
                  <c:v>2.6020599913279625</c:v>
                </c:pt>
                <c:pt idx="3">
                  <c:v>2.7781512503836434</c:v>
                </c:pt>
                <c:pt idx="4">
                  <c:v>2.4771212547196626</c:v>
                </c:pt>
                <c:pt idx="5">
                  <c:v>2</c:v>
                </c:pt>
                <c:pt idx="6">
                  <c:v>3.1760912590556813</c:v>
                </c:pt>
                <c:pt idx="7">
                  <c:v>3.9084849116454312</c:v>
                </c:pt>
                <c:pt idx="8">
                  <c:v>2.8450980400142569</c:v>
                </c:pt>
                <c:pt idx="9">
                  <c:v>2.4771212547196626</c:v>
                </c:pt>
                <c:pt idx="10">
                  <c:v>4.0086002569176902</c:v>
                </c:pt>
                <c:pt idx="11">
                  <c:v>3.3979400086720375</c:v>
                </c:pt>
                <c:pt idx="12">
                  <c:v>3.3802112417116059</c:v>
                </c:pt>
                <c:pt idx="13">
                  <c:v>3.0413926851582249</c:v>
                </c:pt>
                <c:pt idx="14">
                  <c:v>3.9030898784183097</c:v>
                </c:pt>
                <c:pt idx="15">
                  <c:v>3.2304489213782741</c:v>
                </c:pt>
              </c:numCache>
            </c:numRef>
          </c:xVal>
          <c:yVal>
            <c:numRef>
              <c:f>'FlowGrabJoin  GRAPH (2)'!$M$45:$M$60</c:f>
              <c:numCache>
                <c:formatCode>General</c:formatCode>
                <c:ptCount val="16"/>
                <c:pt idx="0">
                  <c:v>4.6258267132857114</c:v>
                </c:pt>
                <c:pt idx="1">
                  <c:v>4.4456042032735974</c:v>
                </c:pt>
                <c:pt idx="2">
                  <c:v>4.1473671077937864</c:v>
                </c:pt>
                <c:pt idx="3">
                  <c:v>4.2159018132040318</c:v>
                </c:pt>
                <c:pt idx="4">
                  <c:v>4.037027879755775</c:v>
                </c:pt>
                <c:pt idx="5">
                  <c:v>3.4216039268698313</c:v>
                </c:pt>
                <c:pt idx="6">
                  <c:v>4.7748817658187965</c:v>
                </c:pt>
                <c:pt idx="7">
                  <c:v>6.5337973626071051</c:v>
                </c:pt>
                <c:pt idx="8">
                  <c:v>4.5344068991378768</c:v>
                </c:pt>
                <c:pt idx="9">
                  <c:v>4.064832219738574</c:v>
                </c:pt>
                <c:pt idx="10">
                  <c:v>6.7297511006673743</c:v>
                </c:pt>
                <c:pt idx="11">
                  <c:v>5.6020599913279625</c:v>
                </c:pt>
                <c:pt idx="12">
                  <c:v>4.9389198122447722</c:v>
                </c:pt>
                <c:pt idx="13">
                  <c:v>4.4727564493172123</c:v>
                </c:pt>
                <c:pt idx="14">
                  <c:v>6.366982867404217</c:v>
                </c:pt>
                <c:pt idx="15">
                  <c:v>4.5987358062804047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16512"/>
        <c:axId val="583916904"/>
      </c:scatterChart>
      <c:valAx>
        <c:axId val="58391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6904"/>
        <c:crosses val="autoZero"/>
        <c:crossBetween val="midCat"/>
      </c:valAx>
      <c:valAx>
        <c:axId val="5839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(2)'!$D$2:$D$17</c:f>
              <c:numCache>
                <c:formatCode>General</c:formatCode>
                <c:ptCount val="16"/>
                <c:pt idx="0">
                  <c:v>96.9</c:v>
                </c:pt>
                <c:pt idx="1">
                  <c:v>30.7</c:v>
                </c:pt>
                <c:pt idx="2">
                  <c:v>30.9</c:v>
                </c:pt>
                <c:pt idx="3">
                  <c:v>22.7</c:v>
                </c:pt>
                <c:pt idx="4">
                  <c:v>19.2</c:v>
                </c:pt>
                <c:pt idx="5">
                  <c:v>25.9</c:v>
                </c:pt>
                <c:pt idx="6">
                  <c:v>377</c:v>
                </c:pt>
                <c:pt idx="7">
                  <c:v>154</c:v>
                </c:pt>
                <c:pt idx="8">
                  <c:v>18.899999999999999</c:v>
                </c:pt>
                <c:pt idx="9">
                  <c:v>21.6</c:v>
                </c:pt>
                <c:pt idx="10">
                  <c:v>260.5</c:v>
                </c:pt>
                <c:pt idx="11">
                  <c:v>212</c:v>
                </c:pt>
                <c:pt idx="12">
                  <c:v>33.299999999999997</c:v>
                </c:pt>
                <c:pt idx="13">
                  <c:v>14.6</c:v>
                </c:pt>
                <c:pt idx="14">
                  <c:v>708</c:v>
                </c:pt>
                <c:pt idx="15">
                  <c:v>17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(2)'!$E$2:$E$17</c:f>
              <c:numCache>
                <c:formatCode>General</c:formatCode>
                <c:ptCount val="16"/>
                <c:pt idx="0">
                  <c:v>21.8</c:v>
                </c:pt>
                <c:pt idx="1">
                  <c:v>18.2</c:v>
                </c:pt>
                <c:pt idx="2">
                  <c:v>11.6</c:v>
                </c:pt>
                <c:pt idx="3">
                  <c:v>15.6</c:v>
                </c:pt>
                <c:pt idx="4">
                  <c:v>15.9</c:v>
                </c:pt>
                <c:pt idx="5">
                  <c:v>16</c:v>
                </c:pt>
                <c:pt idx="7">
                  <c:v>67.5</c:v>
                </c:pt>
                <c:pt idx="8">
                  <c:v>18.899999999999999</c:v>
                </c:pt>
                <c:pt idx="9">
                  <c:v>19.2</c:v>
                </c:pt>
                <c:pt idx="10">
                  <c:v>82.5</c:v>
                </c:pt>
                <c:pt idx="11">
                  <c:v>53.6</c:v>
                </c:pt>
                <c:pt idx="12">
                  <c:v>17.399999999999999</c:v>
                </c:pt>
                <c:pt idx="13">
                  <c:v>14</c:v>
                </c:pt>
                <c:pt idx="14">
                  <c:v>96.4</c:v>
                </c:pt>
                <c:pt idx="15">
                  <c:v>12.9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917688"/>
        <c:axId val="583918080"/>
      </c:barChart>
      <c:catAx>
        <c:axId val="583917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8080"/>
        <c:crosses val="autoZero"/>
        <c:auto val="1"/>
        <c:lblAlgn val="ctr"/>
        <c:lblOffset val="100"/>
        <c:noMultiLvlLbl val="0"/>
      </c:catAx>
      <c:valAx>
        <c:axId val="58391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7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(2)'!$D$18:$D$29</c:f>
              <c:numCache>
                <c:formatCode>General</c:formatCode>
                <c:ptCount val="12"/>
                <c:pt idx="0">
                  <c:v>277.8</c:v>
                </c:pt>
                <c:pt idx="1">
                  <c:v>64.5</c:v>
                </c:pt>
                <c:pt idx="3">
                  <c:v>33.9</c:v>
                </c:pt>
                <c:pt idx="4">
                  <c:v>46.4</c:v>
                </c:pt>
                <c:pt idx="6">
                  <c:v>449</c:v>
                </c:pt>
                <c:pt idx="7">
                  <c:v>253.5</c:v>
                </c:pt>
                <c:pt idx="8">
                  <c:v>282</c:v>
                </c:pt>
                <c:pt idx="9">
                  <c:v>227.5</c:v>
                </c:pt>
                <c:pt idx="10">
                  <c:v>25.4</c:v>
                </c:pt>
                <c:pt idx="11">
                  <c:v>1740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(2)'!$E$18:$E$29</c:f>
              <c:numCache>
                <c:formatCode>General</c:formatCode>
                <c:ptCount val="12"/>
                <c:pt idx="0">
                  <c:v>125</c:v>
                </c:pt>
                <c:pt idx="1">
                  <c:v>31.1</c:v>
                </c:pt>
                <c:pt idx="3">
                  <c:v>20.9</c:v>
                </c:pt>
                <c:pt idx="4">
                  <c:v>27.7</c:v>
                </c:pt>
                <c:pt idx="7">
                  <c:v>135</c:v>
                </c:pt>
                <c:pt idx="8">
                  <c:v>120</c:v>
                </c:pt>
                <c:pt idx="9">
                  <c:v>65.5</c:v>
                </c:pt>
                <c:pt idx="10">
                  <c:v>22.2</c:v>
                </c:pt>
                <c:pt idx="11">
                  <c:v>321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918864"/>
        <c:axId val="584388616"/>
      </c:barChart>
      <c:catAx>
        <c:axId val="583918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88616"/>
        <c:crosses val="autoZero"/>
        <c:auto val="1"/>
        <c:lblAlgn val="ctr"/>
        <c:lblOffset val="100"/>
        <c:noMultiLvlLbl val="0"/>
      </c:catAx>
      <c:valAx>
        <c:axId val="58438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18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(2)'!$D$30:$D$44</c:f>
              <c:numCache>
                <c:formatCode>General</c:formatCode>
                <c:ptCount val="15"/>
                <c:pt idx="0">
                  <c:v>54.3</c:v>
                </c:pt>
                <c:pt idx="1">
                  <c:v>54.6</c:v>
                </c:pt>
                <c:pt idx="2">
                  <c:v>43.4</c:v>
                </c:pt>
                <c:pt idx="3">
                  <c:v>24.2</c:v>
                </c:pt>
                <c:pt idx="4">
                  <c:v>18.399999999999999</c:v>
                </c:pt>
                <c:pt idx="5">
                  <c:v>367</c:v>
                </c:pt>
                <c:pt idx="6">
                  <c:v>49.9</c:v>
                </c:pt>
                <c:pt idx="7">
                  <c:v>158</c:v>
                </c:pt>
                <c:pt idx="8">
                  <c:v>21.2</c:v>
                </c:pt>
                <c:pt idx="9">
                  <c:v>32.200000000000003</c:v>
                </c:pt>
                <c:pt idx="10">
                  <c:v>240</c:v>
                </c:pt>
                <c:pt idx="11">
                  <c:v>216</c:v>
                </c:pt>
                <c:pt idx="12">
                  <c:v>98.9</c:v>
                </c:pt>
                <c:pt idx="13">
                  <c:v>22.5</c:v>
                </c:pt>
                <c:pt idx="14">
                  <c:v>838.5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(2)'!$E$30:$E$44</c:f>
              <c:numCache>
                <c:formatCode>General</c:formatCode>
                <c:ptCount val="15"/>
                <c:pt idx="0">
                  <c:v>21.8</c:v>
                </c:pt>
                <c:pt idx="1">
                  <c:v>17.100000000000001</c:v>
                </c:pt>
                <c:pt idx="2">
                  <c:v>21.7</c:v>
                </c:pt>
                <c:pt idx="3">
                  <c:v>17.600000000000001</c:v>
                </c:pt>
                <c:pt idx="4">
                  <c:v>15.9</c:v>
                </c:pt>
                <c:pt idx="6">
                  <c:v>24.2</c:v>
                </c:pt>
                <c:pt idx="7">
                  <c:v>52.8</c:v>
                </c:pt>
                <c:pt idx="8">
                  <c:v>23.1</c:v>
                </c:pt>
                <c:pt idx="9">
                  <c:v>16.899999999999999</c:v>
                </c:pt>
                <c:pt idx="10">
                  <c:v>108</c:v>
                </c:pt>
                <c:pt idx="11">
                  <c:v>69.2</c:v>
                </c:pt>
                <c:pt idx="12">
                  <c:v>34</c:v>
                </c:pt>
                <c:pt idx="13">
                  <c:v>18.399999999999999</c:v>
                </c:pt>
                <c:pt idx="14">
                  <c:v>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89400"/>
        <c:axId val="584389792"/>
      </c:barChart>
      <c:catAx>
        <c:axId val="5843894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89792"/>
        <c:crosses val="autoZero"/>
        <c:auto val="1"/>
        <c:lblAlgn val="ctr"/>
        <c:lblOffset val="100"/>
        <c:noMultiLvlLbl val="0"/>
      </c:catAx>
      <c:valAx>
        <c:axId val="58438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89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(2)'!$D$45:$D$60</c:f>
              <c:numCache>
                <c:formatCode>General</c:formatCode>
                <c:ptCount val="16"/>
                <c:pt idx="0">
                  <c:v>54.4</c:v>
                </c:pt>
                <c:pt idx="1">
                  <c:v>37.6</c:v>
                </c:pt>
                <c:pt idx="2">
                  <c:v>43.1</c:v>
                </c:pt>
                <c:pt idx="3">
                  <c:v>33.9</c:v>
                </c:pt>
                <c:pt idx="4">
                  <c:v>45.6</c:v>
                </c:pt>
                <c:pt idx="5">
                  <c:v>40.299999999999997</c:v>
                </c:pt>
                <c:pt idx="6">
                  <c:v>56.2</c:v>
                </c:pt>
                <c:pt idx="7">
                  <c:v>453</c:v>
                </c:pt>
                <c:pt idx="8">
                  <c:v>60.3</c:v>
                </c:pt>
                <c:pt idx="9">
                  <c:v>49</c:v>
                </c:pt>
                <c:pt idx="10">
                  <c:v>619</c:v>
                </c:pt>
                <c:pt idx="11">
                  <c:v>232</c:v>
                </c:pt>
                <c:pt idx="12">
                  <c:v>47.3</c:v>
                </c:pt>
                <c:pt idx="13">
                  <c:v>28.1</c:v>
                </c:pt>
                <c:pt idx="14">
                  <c:v>461.5</c:v>
                </c:pt>
                <c:pt idx="15">
                  <c:v>26.6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(2)'!$E$45:$E$60</c:f>
              <c:numCache>
                <c:formatCode>General</c:formatCode>
                <c:ptCount val="16"/>
                <c:pt idx="0">
                  <c:v>32.5</c:v>
                </c:pt>
                <c:pt idx="1">
                  <c:v>31</c:v>
                </c:pt>
                <c:pt idx="2">
                  <c:v>35.1</c:v>
                </c:pt>
                <c:pt idx="3">
                  <c:v>27.4</c:v>
                </c:pt>
                <c:pt idx="4">
                  <c:v>36.299999999999997</c:v>
                </c:pt>
                <c:pt idx="5">
                  <c:v>26.4</c:v>
                </c:pt>
                <c:pt idx="6">
                  <c:v>39.700000000000003</c:v>
                </c:pt>
                <c:pt idx="7">
                  <c:v>422</c:v>
                </c:pt>
                <c:pt idx="8">
                  <c:v>48.9</c:v>
                </c:pt>
                <c:pt idx="9">
                  <c:v>38.700000000000003</c:v>
                </c:pt>
                <c:pt idx="10">
                  <c:v>526.20000000000005</c:v>
                </c:pt>
                <c:pt idx="11">
                  <c:v>160</c:v>
                </c:pt>
                <c:pt idx="12">
                  <c:v>36.200000000000003</c:v>
                </c:pt>
                <c:pt idx="13">
                  <c:v>27</c:v>
                </c:pt>
                <c:pt idx="14">
                  <c:v>291</c:v>
                </c:pt>
                <c:pt idx="15">
                  <c:v>23.35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90576"/>
        <c:axId val="584390968"/>
      </c:barChart>
      <c:catAx>
        <c:axId val="584390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0968"/>
        <c:crosses val="autoZero"/>
        <c:auto val="1"/>
        <c:lblAlgn val="ctr"/>
        <c:lblOffset val="100"/>
        <c:noMultiLvlLbl val="0"/>
      </c:catAx>
      <c:valAx>
        <c:axId val="58439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(2)'!$D$61:$D$75</c:f>
              <c:numCache>
                <c:formatCode>General</c:formatCode>
                <c:ptCount val="15"/>
                <c:pt idx="0">
                  <c:v>88.9</c:v>
                </c:pt>
                <c:pt idx="1">
                  <c:v>53.3</c:v>
                </c:pt>
                <c:pt idx="2">
                  <c:v>32.5</c:v>
                </c:pt>
                <c:pt idx="3">
                  <c:v>38.6</c:v>
                </c:pt>
                <c:pt idx="4">
                  <c:v>335</c:v>
                </c:pt>
                <c:pt idx="5">
                  <c:v>52.6</c:v>
                </c:pt>
                <c:pt idx="6">
                  <c:v>244</c:v>
                </c:pt>
                <c:pt idx="7">
                  <c:v>44.3</c:v>
                </c:pt>
                <c:pt idx="9">
                  <c:v>303</c:v>
                </c:pt>
                <c:pt idx="10">
                  <c:v>165</c:v>
                </c:pt>
                <c:pt idx="11">
                  <c:v>64.8</c:v>
                </c:pt>
                <c:pt idx="12">
                  <c:v>30.2</c:v>
                </c:pt>
                <c:pt idx="13">
                  <c:v>337.5</c:v>
                </c:pt>
                <c:pt idx="14">
                  <c:v>29.9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(2)'!$E$61:$E$75</c:f>
              <c:numCache>
                <c:formatCode>General</c:formatCode>
                <c:ptCount val="15"/>
                <c:pt idx="0">
                  <c:v>66</c:v>
                </c:pt>
                <c:pt idx="1">
                  <c:v>36</c:v>
                </c:pt>
                <c:pt idx="2">
                  <c:v>31.9</c:v>
                </c:pt>
                <c:pt idx="3">
                  <c:v>23.4</c:v>
                </c:pt>
                <c:pt idx="5">
                  <c:v>51.5</c:v>
                </c:pt>
                <c:pt idx="6">
                  <c:v>225</c:v>
                </c:pt>
                <c:pt idx="7">
                  <c:v>45.5</c:v>
                </c:pt>
                <c:pt idx="9">
                  <c:v>252</c:v>
                </c:pt>
                <c:pt idx="10">
                  <c:v>138</c:v>
                </c:pt>
                <c:pt idx="11">
                  <c:v>55.5</c:v>
                </c:pt>
                <c:pt idx="12">
                  <c:v>24.6</c:v>
                </c:pt>
                <c:pt idx="13">
                  <c:v>195</c:v>
                </c:pt>
                <c:pt idx="14">
                  <c:v>25.3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91752"/>
        <c:axId val="584392144"/>
      </c:barChart>
      <c:catAx>
        <c:axId val="5843917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2144"/>
        <c:crosses val="autoZero"/>
        <c:auto val="1"/>
        <c:lblAlgn val="ctr"/>
        <c:lblOffset val="100"/>
        <c:noMultiLvlLbl val="0"/>
      </c:catAx>
      <c:valAx>
        <c:axId val="5843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1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(2)'!$D$76:$D$87</c:f>
              <c:numCache>
                <c:formatCode>General</c:formatCode>
                <c:ptCount val="12"/>
                <c:pt idx="0">
                  <c:v>31.7</c:v>
                </c:pt>
                <c:pt idx="1">
                  <c:v>28.2</c:v>
                </c:pt>
                <c:pt idx="2">
                  <c:v>25.7</c:v>
                </c:pt>
                <c:pt idx="3">
                  <c:v>433</c:v>
                </c:pt>
                <c:pt idx="4">
                  <c:v>53.2</c:v>
                </c:pt>
                <c:pt idx="5">
                  <c:v>23.4</c:v>
                </c:pt>
                <c:pt idx="6">
                  <c:v>22.2</c:v>
                </c:pt>
                <c:pt idx="7">
                  <c:v>271.5</c:v>
                </c:pt>
                <c:pt idx="8">
                  <c:v>48.3</c:v>
                </c:pt>
                <c:pt idx="9">
                  <c:v>42.2</c:v>
                </c:pt>
                <c:pt idx="10">
                  <c:v>17.899999999999999</c:v>
                </c:pt>
                <c:pt idx="11">
                  <c:v>368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(2)'!$E$76:$E$87</c:f>
              <c:numCache>
                <c:formatCode>General</c:formatCode>
                <c:ptCount val="12"/>
                <c:pt idx="0">
                  <c:v>24.8</c:v>
                </c:pt>
                <c:pt idx="1">
                  <c:v>22</c:v>
                </c:pt>
                <c:pt idx="2">
                  <c:v>19.399999999999999</c:v>
                </c:pt>
                <c:pt idx="3">
                  <c:v>361.5</c:v>
                </c:pt>
                <c:pt idx="4">
                  <c:v>49.2</c:v>
                </c:pt>
                <c:pt idx="5">
                  <c:v>23.5</c:v>
                </c:pt>
                <c:pt idx="6">
                  <c:v>19.8</c:v>
                </c:pt>
                <c:pt idx="7">
                  <c:v>194.2</c:v>
                </c:pt>
                <c:pt idx="8">
                  <c:v>36.5</c:v>
                </c:pt>
                <c:pt idx="9">
                  <c:v>34.6</c:v>
                </c:pt>
                <c:pt idx="10">
                  <c:v>17.899999999999999</c:v>
                </c:pt>
                <c:pt idx="11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92928"/>
        <c:axId val="584393320"/>
      </c:barChart>
      <c:catAx>
        <c:axId val="584392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3320"/>
        <c:crosses val="autoZero"/>
        <c:auto val="1"/>
        <c:lblAlgn val="ctr"/>
        <c:lblOffset val="100"/>
        <c:noMultiLvlLbl val="0"/>
      </c:catAx>
      <c:valAx>
        <c:axId val="58439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2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2.8569553805774278E-2"/>
                  <c:y val="-0.107946122584844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(2)'!$R$114:$R$124</c:f>
              <c:numCache>
                <c:formatCode>General</c:formatCode>
                <c:ptCount val="11"/>
                <c:pt idx="0">
                  <c:v>1000</c:v>
                </c:pt>
                <c:pt idx="1">
                  <c:v>500</c:v>
                </c:pt>
                <c:pt idx="2">
                  <c:v>400</c:v>
                </c:pt>
                <c:pt idx="3">
                  <c:v>400</c:v>
                </c:pt>
                <c:pt idx="4">
                  <c:v>200</c:v>
                </c:pt>
                <c:pt idx="5">
                  <c:v>10300.003000000001</c:v>
                </c:pt>
                <c:pt idx="6">
                  <c:v>2100.0001999999999</c:v>
                </c:pt>
                <c:pt idx="7">
                  <c:v>2300.0001999999999</c:v>
                </c:pt>
                <c:pt idx="8">
                  <c:v>700.00009999999997</c:v>
                </c:pt>
                <c:pt idx="9">
                  <c:v>3000</c:v>
                </c:pt>
                <c:pt idx="10">
                  <c:v>200</c:v>
                </c:pt>
              </c:numCache>
            </c:numRef>
          </c:xVal>
          <c:yVal>
            <c:numRef>
              <c:f>'FlowGrabJoin  GRAPH (2)'!$D$114:$D$124</c:f>
              <c:numCache>
                <c:formatCode>General</c:formatCode>
                <c:ptCount val="11"/>
                <c:pt idx="0">
                  <c:v>38</c:v>
                </c:pt>
                <c:pt idx="1">
                  <c:v>73.7</c:v>
                </c:pt>
                <c:pt idx="2">
                  <c:v>56.7</c:v>
                </c:pt>
                <c:pt idx="3">
                  <c:v>25</c:v>
                </c:pt>
                <c:pt idx="4">
                  <c:v>46</c:v>
                </c:pt>
                <c:pt idx="5">
                  <c:v>288</c:v>
                </c:pt>
                <c:pt idx="6">
                  <c:v>239</c:v>
                </c:pt>
                <c:pt idx="7">
                  <c:v>34.799999999999997</c:v>
                </c:pt>
                <c:pt idx="8">
                  <c:v>28.8</c:v>
                </c:pt>
                <c:pt idx="9">
                  <c:v>402.25</c:v>
                </c:pt>
                <c:pt idx="10">
                  <c:v>31.3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70832"/>
        <c:axId val="446171224"/>
      </c:scatterChart>
      <c:valAx>
        <c:axId val="446170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71224"/>
        <c:crosses val="autoZero"/>
        <c:crossBetween val="midCat"/>
      </c:valAx>
      <c:valAx>
        <c:axId val="446171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70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(2)'!$D$88:$D$99</c:f>
              <c:numCache>
                <c:formatCode>General</c:formatCode>
                <c:ptCount val="12"/>
                <c:pt idx="0">
                  <c:v>20.100000000000001</c:v>
                </c:pt>
                <c:pt idx="1">
                  <c:v>16.2</c:v>
                </c:pt>
                <c:pt idx="2">
                  <c:v>14.3</c:v>
                </c:pt>
                <c:pt idx="3">
                  <c:v>14</c:v>
                </c:pt>
                <c:pt idx="4">
                  <c:v>44.9</c:v>
                </c:pt>
                <c:pt idx="5">
                  <c:v>25.8</c:v>
                </c:pt>
                <c:pt idx="6">
                  <c:v>19.100000000000001</c:v>
                </c:pt>
                <c:pt idx="7">
                  <c:v>140.80000000000001</c:v>
                </c:pt>
                <c:pt idx="8">
                  <c:v>25.2</c:v>
                </c:pt>
                <c:pt idx="9">
                  <c:v>11.7</c:v>
                </c:pt>
                <c:pt idx="10">
                  <c:v>11.4</c:v>
                </c:pt>
                <c:pt idx="11">
                  <c:v>68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(2)'!$E$88:$E$99</c:f>
              <c:numCache>
                <c:formatCode>General</c:formatCode>
                <c:ptCount val="12"/>
                <c:pt idx="0">
                  <c:v>12.5</c:v>
                </c:pt>
                <c:pt idx="1">
                  <c:v>12.2</c:v>
                </c:pt>
                <c:pt idx="2">
                  <c:v>11.9</c:v>
                </c:pt>
                <c:pt idx="3">
                  <c:v>12</c:v>
                </c:pt>
                <c:pt idx="4">
                  <c:v>36.6</c:v>
                </c:pt>
                <c:pt idx="5">
                  <c:v>12.2</c:v>
                </c:pt>
                <c:pt idx="6">
                  <c:v>16.7</c:v>
                </c:pt>
                <c:pt idx="7">
                  <c:v>105</c:v>
                </c:pt>
                <c:pt idx="8">
                  <c:v>19.100000000000001</c:v>
                </c:pt>
                <c:pt idx="9">
                  <c:v>11.3</c:v>
                </c:pt>
                <c:pt idx="10">
                  <c:v>11.4</c:v>
                </c:pt>
                <c:pt idx="11">
                  <c:v>37.9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94104"/>
        <c:axId val="584394496"/>
      </c:barChart>
      <c:catAx>
        <c:axId val="584394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4496"/>
        <c:crosses val="autoZero"/>
        <c:auto val="1"/>
        <c:lblAlgn val="ctr"/>
        <c:lblOffset val="100"/>
        <c:noMultiLvlLbl val="0"/>
      </c:catAx>
      <c:valAx>
        <c:axId val="58439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4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(2)'!$D$100:$D$113</c:f>
              <c:numCache>
                <c:formatCode>General</c:formatCode>
                <c:ptCount val="14"/>
                <c:pt idx="0">
                  <c:v>35.799999999999997</c:v>
                </c:pt>
                <c:pt idx="1">
                  <c:v>36.799999999999997</c:v>
                </c:pt>
                <c:pt idx="2">
                  <c:v>182</c:v>
                </c:pt>
                <c:pt idx="3">
                  <c:v>38.9</c:v>
                </c:pt>
                <c:pt idx="5">
                  <c:v>79.8</c:v>
                </c:pt>
                <c:pt idx="6">
                  <c:v>129</c:v>
                </c:pt>
                <c:pt idx="7">
                  <c:v>31.9</c:v>
                </c:pt>
                <c:pt idx="8">
                  <c:v>188</c:v>
                </c:pt>
                <c:pt idx="9">
                  <c:v>48.6</c:v>
                </c:pt>
                <c:pt idx="10">
                  <c:v>51.1</c:v>
                </c:pt>
                <c:pt idx="11">
                  <c:v>24.5</c:v>
                </c:pt>
                <c:pt idx="12">
                  <c:v>406</c:v>
                </c:pt>
                <c:pt idx="13">
                  <c:v>31.4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(2)'!$E$100:$E$113</c:f>
              <c:numCache>
                <c:formatCode>General</c:formatCode>
                <c:ptCount val="14"/>
                <c:pt idx="0">
                  <c:v>24.5</c:v>
                </c:pt>
                <c:pt idx="1">
                  <c:v>26</c:v>
                </c:pt>
                <c:pt idx="2">
                  <c:v>24</c:v>
                </c:pt>
                <c:pt idx="3">
                  <c:v>24.5</c:v>
                </c:pt>
                <c:pt idx="5">
                  <c:v>24</c:v>
                </c:pt>
                <c:pt idx="6">
                  <c:v>74.2</c:v>
                </c:pt>
                <c:pt idx="7">
                  <c:v>25.4</c:v>
                </c:pt>
                <c:pt idx="8">
                  <c:v>108</c:v>
                </c:pt>
                <c:pt idx="9">
                  <c:v>28.6</c:v>
                </c:pt>
                <c:pt idx="10">
                  <c:v>21.9</c:v>
                </c:pt>
                <c:pt idx="11">
                  <c:v>20.100000000000001</c:v>
                </c:pt>
                <c:pt idx="12">
                  <c:v>91.9</c:v>
                </c:pt>
                <c:pt idx="13">
                  <c:v>21.6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395280"/>
        <c:axId val="584395672"/>
      </c:barChart>
      <c:catAx>
        <c:axId val="584395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5672"/>
        <c:crosses val="autoZero"/>
        <c:auto val="1"/>
        <c:lblAlgn val="ctr"/>
        <c:lblOffset val="100"/>
        <c:noMultiLvlLbl val="0"/>
      </c:catAx>
      <c:valAx>
        <c:axId val="584395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395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(2)'!$D$114:$D$124</c:f>
              <c:numCache>
                <c:formatCode>General</c:formatCode>
                <c:ptCount val="11"/>
                <c:pt idx="0">
                  <c:v>38</c:v>
                </c:pt>
                <c:pt idx="1">
                  <c:v>73.7</c:v>
                </c:pt>
                <c:pt idx="2">
                  <c:v>56.7</c:v>
                </c:pt>
                <c:pt idx="3">
                  <c:v>25</c:v>
                </c:pt>
                <c:pt idx="4">
                  <c:v>46</c:v>
                </c:pt>
                <c:pt idx="5">
                  <c:v>288</c:v>
                </c:pt>
                <c:pt idx="6">
                  <c:v>239</c:v>
                </c:pt>
                <c:pt idx="7">
                  <c:v>34.799999999999997</c:v>
                </c:pt>
                <c:pt idx="8">
                  <c:v>28.8</c:v>
                </c:pt>
                <c:pt idx="9">
                  <c:v>402.25</c:v>
                </c:pt>
                <c:pt idx="10">
                  <c:v>31.3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(2)'!$E$114:$E$124</c:f>
              <c:numCache>
                <c:formatCode>General</c:formatCode>
                <c:ptCount val="11"/>
                <c:pt idx="0">
                  <c:v>28.3</c:v>
                </c:pt>
                <c:pt idx="1">
                  <c:v>27.7</c:v>
                </c:pt>
                <c:pt idx="2">
                  <c:v>17.2</c:v>
                </c:pt>
                <c:pt idx="3">
                  <c:v>23.6</c:v>
                </c:pt>
                <c:pt idx="4">
                  <c:v>37.799999999999997</c:v>
                </c:pt>
                <c:pt idx="5">
                  <c:v>204</c:v>
                </c:pt>
                <c:pt idx="6">
                  <c:v>122</c:v>
                </c:pt>
                <c:pt idx="7">
                  <c:v>28.5</c:v>
                </c:pt>
                <c:pt idx="8">
                  <c:v>27.4</c:v>
                </c:pt>
                <c:pt idx="9">
                  <c:v>122</c:v>
                </c:pt>
                <c:pt idx="10">
                  <c:v>27.4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104656"/>
        <c:axId val="585105048"/>
      </c:barChart>
      <c:catAx>
        <c:axId val="585104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105048"/>
        <c:crosses val="autoZero"/>
        <c:auto val="1"/>
        <c:lblAlgn val="ctr"/>
        <c:lblOffset val="100"/>
        <c:noMultiLvlLbl val="0"/>
      </c:catAx>
      <c:valAx>
        <c:axId val="585105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104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(2)'!$D$125:$D$139</c:f>
              <c:numCache>
                <c:formatCode>General</c:formatCode>
                <c:ptCount val="15"/>
                <c:pt idx="0">
                  <c:v>53.7</c:v>
                </c:pt>
                <c:pt idx="1">
                  <c:v>40.5</c:v>
                </c:pt>
                <c:pt idx="2">
                  <c:v>12</c:v>
                </c:pt>
                <c:pt idx="3">
                  <c:v>24.6</c:v>
                </c:pt>
                <c:pt idx="4">
                  <c:v>26.4</c:v>
                </c:pt>
                <c:pt idx="6">
                  <c:v>30.7</c:v>
                </c:pt>
                <c:pt idx="7">
                  <c:v>20.3</c:v>
                </c:pt>
                <c:pt idx="8">
                  <c:v>17.95</c:v>
                </c:pt>
                <c:pt idx="9">
                  <c:v>16.7</c:v>
                </c:pt>
                <c:pt idx="10">
                  <c:v>100</c:v>
                </c:pt>
                <c:pt idx="11">
                  <c:v>30.3</c:v>
                </c:pt>
                <c:pt idx="12">
                  <c:v>82.7</c:v>
                </c:pt>
                <c:pt idx="13">
                  <c:v>23.65</c:v>
                </c:pt>
                <c:pt idx="14">
                  <c:v>63.3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(2)'!$E$125:$E$139</c:f>
              <c:numCache>
                <c:formatCode>General</c:formatCode>
                <c:ptCount val="15"/>
                <c:pt idx="0">
                  <c:v>10.7</c:v>
                </c:pt>
                <c:pt idx="1">
                  <c:v>9.6</c:v>
                </c:pt>
                <c:pt idx="2">
                  <c:v>9.9</c:v>
                </c:pt>
                <c:pt idx="3">
                  <c:v>19.3</c:v>
                </c:pt>
                <c:pt idx="4">
                  <c:v>12.1</c:v>
                </c:pt>
                <c:pt idx="6">
                  <c:v>12</c:v>
                </c:pt>
                <c:pt idx="7">
                  <c:v>15.3</c:v>
                </c:pt>
                <c:pt idx="8">
                  <c:v>11.7</c:v>
                </c:pt>
                <c:pt idx="9">
                  <c:v>11</c:v>
                </c:pt>
                <c:pt idx="10">
                  <c:v>59.6</c:v>
                </c:pt>
                <c:pt idx="11">
                  <c:v>14.7</c:v>
                </c:pt>
                <c:pt idx="12">
                  <c:v>11.9</c:v>
                </c:pt>
                <c:pt idx="13">
                  <c:v>8.4550000000000001</c:v>
                </c:pt>
                <c:pt idx="14">
                  <c:v>30.7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105832"/>
        <c:axId val="585106224"/>
      </c:barChart>
      <c:catAx>
        <c:axId val="585105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106224"/>
        <c:crosses val="autoZero"/>
        <c:auto val="1"/>
        <c:lblAlgn val="ctr"/>
        <c:lblOffset val="100"/>
        <c:noMultiLvlLbl val="0"/>
      </c:catAx>
      <c:valAx>
        <c:axId val="58510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105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(2)'!$D$140:$D$151</c:f>
              <c:numCache>
                <c:formatCode>General</c:formatCode>
                <c:ptCount val="12"/>
                <c:pt idx="0">
                  <c:v>59.7</c:v>
                </c:pt>
                <c:pt idx="1">
                  <c:v>35.4</c:v>
                </c:pt>
                <c:pt idx="2">
                  <c:v>33.4</c:v>
                </c:pt>
                <c:pt idx="4">
                  <c:v>264.5</c:v>
                </c:pt>
                <c:pt idx="5">
                  <c:v>61</c:v>
                </c:pt>
                <c:pt idx="6">
                  <c:v>317.5</c:v>
                </c:pt>
                <c:pt idx="7">
                  <c:v>174.4</c:v>
                </c:pt>
                <c:pt idx="8">
                  <c:v>134</c:v>
                </c:pt>
                <c:pt idx="9">
                  <c:v>254</c:v>
                </c:pt>
                <c:pt idx="10">
                  <c:v>368</c:v>
                </c:pt>
                <c:pt idx="11">
                  <c:v>75.2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(2)'!$E$140:$E$151</c:f>
              <c:numCache>
                <c:formatCode>General</c:formatCode>
                <c:ptCount val="12"/>
                <c:pt idx="0">
                  <c:v>19.5</c:v>
                </c:pt>
                <c:pt idx="1">
                  <c:v>15.3</c:v>
                </c:pt>
                <c:pt idx="2">
                  <c:v>19.899999999999999</c:v>
                </c:pt>
                <c:pt idx="4">
                  <c:v>219.3</c:v>
                </c:pt>
                <c:pt idx="5">
                  <c:v>42.4</c:v>
                </c:pt>
                <c:pt idx="6">
                  <c:v>240</c:v>
                </c:pt>
                <c:pt idx="7">
                  <c:v>76.2</c:v>
                </c:pt>
                <c:pt idx="8">
                  <c:v>76.2</c:v>
                </c:pt>
                <c:pt idx="9">
                  <c:v>153</c:v>
                </c:pt>
                <c:pt idx="10">
                  <c:v>66.599999999999994</c:v>
                </c:pt>
                <c:pt idx="11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107008"/>
        <c:axId val="585107400"/>
      </c:barChart>
      <c:catAx>
        <c:axId val="585107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107400"/>
        <c:crosses val="autoZero"/>
        <c:auto val="1"/>
        <c:lblAlgn val="ctr"/>
        <c:lblOffset val="100"/>
        <c:noMultiLvlLbl val="0"/>
      </c:catAx>
      <c:valAx>
        <c:axId val="585107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107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(2)'!$D$152:$D$159</c:f>
              <c:numCache>
                <c:formatCode>General</c:formatCode>
                <c:ptCount val="8"/>
                <c:pt idx="0">
                  <c:v>50.6</c:v>
                </c:pt>
                <c:pt idx="1">
                  <c:v>54.9</c:v>
                </c:pt>
                <c:pt idx="2">
                  <c:v>29.5</c:v>
                </c:pt>
                <c:pt idx="7">
                  <c:v>133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(2)'!$E$152:$E$159</c:f>
              <c:numCache>
                <c:formatCode>General</c:formatCode>
                <c:ptCount val="8"/>
                <c:pt idx="0">
                  <c:v>12.7</c:v>
                </c:pt>
                <c:pt idx="1">
                  <c:v>10.5</c:v>
                </c:pt>
                <c:pt idx="2">
                  <c:v>16.5</c:v>
                </c:pt>
                <c:pt idx="7">
                  <c:v>55.7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108184"/>
        <c:axId val="585014536"/>
      </c:barChart>
      <c:catAx>
        <c:axId val="5851081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4536"/>
        <c:crosses val="autoZero"/>
        <c:auto val="1"/>
        <c:lblAlgn val="ctr"/>
        <c:lblOffset val="100"/>
        <c:noMultiLvlLbl val="0"/>
      </c:catAx>
      <c:valAx>
        <c:axId val="585014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108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(2)'!$L$2:$L$17</c:f>
              <c:numCache>
                <c:formatCode>General</c:formatCode>
                <c:ptCount val="16"/>
                <c:pt idx="0">
                  <c:v>4.5883837683787281</c:v>
                </c:pt>
                <c:pt idx="1">
                  <c:v>3.7881683711411678</c:v>
                </c:pt>
                <c:pt idx="2">
                  <c:v>3.7909884750888159</c:v>
                </c:pt>
                <c:pt idx="3">
                  <c:v>3.6570558528571038</c:v>
                </c:pt>
                <c:pt idx="4">
                  <c:v>3.5843312243675309</c:v>
                </c:pt>
                <c:pt idx="5">
                  <c:v>3.4132997640812519</c:v>
                </c:pt>
                <c:pt idx="6">
                  <c:v>6.8016510507154182</c:v>
                </c:pt>
                <c:pt idx="7">
                  <c:v>6.1560037160887271</c:v>
                </c:pt>
                <c:pt idx="8">
                  <c:v>4.0546131269392953</c:v>
                </c:pt>
                <c:pt idx="9">
                  <c:v>3.6354837468149119</c:v>
                </c:pt>
                <c:pt idx="10">
                  <c:v>6.5771760743108327</c:v>
                </c:pt>
                <c:pt idx="11">
                  <c:v>5.8314858663920619</c:v>
                </c:pt>
                <c:pt idx="12">
                  <c:v>4.60162551574515</c:v>
                </c:pt>
                <c:pt idx="13">
                  <c:v>3.8633228601204559</c:v>
                </c:pt>
                <c:pt idx="14">
                  <c:v>6.2479733011053638</c:v>
                </c:pt>
                <c:pt idx="15">
                  <c:v>4.0086002441443247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(2)'!$M$2:$M$17</c:f>
              <c:numCache>
                <c:formatCode>General</c:formatCode>
                <c:ptCount val="16"/>
                <c:pt idx="0">
                  <c:v>3.9405164849325671</c:v>
                </c:pt>
                <c:pt idx="1">
                  <c:v>3.5611013836490559</c:v>
                </c:pt>
                <c:pt idx="2">
                  <c:v>3.3654879848908998</c:v>
                </c:pt>
                <c:pt idx="3">
                  <c:v>3.4941545940184429</c:v>
                </c:pt>
                <c:pt idx="4">
                  <c:v>3.5024271199844326</c:v>
                </c:pt>
                <c:pt idx="5">
                  <c:v>3.2041199826559246</c:v>
                </c:pt>
                <c:pt idx="7">
                  <c:v>5.7977867680832889</c:v>
                </c:pt>
                <c:pt idx="8">
                  <c:v>4.0546131269392953</c:v>
                </c:pt>
                <c:pt idx="9">
                  <c:v>3.5843312243675309</c:v>
                </c:pt>
                <c:pt idx="10">
                  <c:v>6.0778222952252143</c:v>
                </c:pt>
                <c:pt idx="11">
                  <c:v>5.23431479515608</c:v>
                </c:pt>
                <c:pt idx="12">
                  <c:v>4.3197305305214302</c:v>
                </c:pt>
                <c:pt idx="13">
                  <c:v>3.8450980400142569</c:v>
                </c:pt>
                <c:pt idx="14">
                  <c:v>5.3820170773184257</c:v>
                </c:pt>
                <c:pt idx="15">
                  <c:v>3.8887410330653003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015320"/>
        <c:axId val="585015712"/>
      </c:barChart>
      <c:catAx>
        <c:axId val="585015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5712"/>
        <c:crosses val="autoZero"/>
        <c:auto val="1"/>
        <c:lblAlgn val="ctr"/>
        <c:lblOffset val="100"/>
        <c:noMultiLvlLbl val="0"/>
      </c:catAx>
      <c:valAx>
        <c:axId val="58501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5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(2)'!$L$18:$L$29</c:f>
              <c:numCache>
                <c:formatCode>General</c:formatCode>
                <c:ptCount val="12"/>
                <c:pt idx="0">
                  <c:v>4.4437322414015972</c:v>
                </c:pt>
                <c:pt idx="1">
                  <c:v>3.2074997233073055</c:v>
                </c:pt>
                <c:pt idx="3">
                  <c:v>3.5301996982030821</c:v>
                </c:pt>
                <c:pt idx="4">
                  <c:v>3.0644579892269186</c:v>
                </c:pt>
                <c:pt idx="6">
                  <c:v>6.33348757837891</c:v>
                </c:pt>
                <c:pt idx="7">
                  <c:v>5.9091279691326655</c:v>
                </c:pt>
                <c:pt idx="8">
                  <c:v>4.7512791039833422</c:v>
                </c:pt>
                <c:pt idx="9">
                  <c:v>4.3569814009931314</c:v>
                </c:pt>
                <c:pt idx="10">
                  <c:v>3.4048337166199381</c:v>
                </c:pt>
                <c:pt idx="11">
                  <c:v>5.2405492482825995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(2)'!$M$18:$M$29</c:f>
              <c:numCache>
                <c:formatCode>General</c:formatCode>
                <c:ptCount val="12"/>
                <c:pt idx="0">
                  <c:v>4.0969100130080562</c:v>
                </c:pt>
                <c:pt idx="1">
                  <c:v>2.890700397698875</c:v>
                </c:pt>
                <c:pt idx="3">
                  <c:v>3.3201462861110542</c:v>
                </c:pt>
                <c:pt idx="4">
                  <c:v>2.8404197777364861</c:v>
                </c:pt>
                <c:pt idx="7">
                  <c:v>5.6354837739583168</c:v>
                </c:pt>
                <c:pt idx="8">
                  <c:v>4.3802112417116064</c:v>
                </c:pt>
                <c:pt idx="9">
                  <c:v>3.8162412999917832</c:v>
                </c:pt>
                <c:pt idx="10">
                  <c:v>3.3463529744506388</c:v>
                </c:pt>
                <c:pt idx="11">
                  <c:v>4.5065050324048723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016496"/>
        <c:axId val="585016888"/>
      </c:barChart>
      <c:catAx>
        <c:axId val="585016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6888"/>
        <c:crosses val="autoZero"/>
        <c:auto val="1"/>
        <c:lblAlgn val="ctr"/>
        <c:lblOffset val="100"/>
        <c:noMultiLvlLbl val="0"/>
      </c:catAx>
      <c:valAx>
        <c:axId val="58501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(2)'!$L$30:$L$44</c:f>
              <c:numCache>
                <c:formatCode>General</c:formatCode>
                <c:ptCount val="15"/>
                <c:pt idx="0">
                  <c:v>3.7347998295888472</c:v>
                </c:pt>
                <c:pt idx="1">
                  <c:v>3.3904051564800808</c:v>
                </c:pt>
                <c:pt idx="2">
                  <c:v>3.3778524190067545</c:v>
                </c:pt>
                <c:pt idx="3">
                  <c:v>2.9278834103307068</c:v>
                </c:pt>
                <c:pt idx="4">
                  <c:v>3.2648178230095364</c:v>
                </c:pt>
                <c:pt idx="5">
                  <c:v>5.6786094165589258</c:v>
                </c:pt>
                <c:pt idx="6">
                  <c:v>4.8120438979302262</c:v>
                </c:pt>
                <c:pt idx="7">
                  <c:v>5.1986571303838689</c:v>
                </c:pt>
                <c:pt idx="8">
                  <c:v>3.3263358609287512</c:v>
                </c:pt>
                <c:pt idx="9">
                  <c:v>3.20682587603185</c:v>
                </c:pt>
                <c:pt idx="10">
                  <c:v>5.8715729775743748</c:v>
                </c:pt>
                <c:pt idx="11">
                  <c:v>5.0334237554869494</c:v>
                </c:pt>
                <c:pt idx="12">
                  <c:v>4.2962262872611605</c:v>
                </c:pt>
                <c:pt idx="13">
                  <c:v>3.3521825181113627</c:v>
                </c:pt>
                <c:pt idx="14">
                  <c:v>5.525563058270067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(2)'!$M$30:$M$44</c:f>
              <c:numCache>
                <c:formatCode>General</c:formatCode>
                <c:ptCount val="15"/>
                <c:pt idx="0">
                  <c:v>3.3384564936046046</c:v>
                </c:pt>
                <c:pt idx="1">
                  <c:v>2.8862086241674976</c:v>
                </c:pt>
                <c:pt idx="2">
                  <c:v>3.0768224233427732</c:v>
                </c:pt>
                <c:pt idx="3">
                  <c:v>2.7895807121644256</c:v>
                </c:pt>
                <c:pt idx="4">
                  <c:v>3.2013971243204513</c:v>
                </c:pt>
                <c:pt idx="6">
                  <c:v>4.497758718287268</c:v>
                </c:pt>
                <c:pt idx="7">
                  <c:v>4.7226339659632579</c:v>
                </c:pt>
                <c:pt idx="8">
                  <c:v>3.3636119798921444</c:v>
                </c:pt>
                <c:pt idx="9">
                  <c:v>2.9268567089496922</c:v>
                </c:pt>
                <c:pt idx="10">
                  <c:v>5.5247854913497187</c:v>
                </c:pt>
                <c:pt idx="11">
                  <c:v>4.5390760987927763</c:v>
                </c:pt>
                <c:pt idx="12">
                  <c:v>3.8325089127062362</c:v>
                </c:pt>
                <c:pt idx="13">
                  <c:v>3.2648178230095364</c:v>
                </c:pt>
                <c:pt idx="14">
                  <c:v>4.8573324964312681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017672"/>
        <c:axId val="585018064"/>
      </c:barChart>
      <c:catAx>
        <c:axId val="585017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8064"/>
        <c:crosses val="autoZero"/>
        <c:auto val="1"/>
        <c:lblAlgn val="ctr"/>
        <c:lblOffset val="100"/>
        <c:noMultiLvlLbl val="0"/>
      </c:catAx>
      <c:valAx>
        <c:axId val="58501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017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(2)'!$L$45:$L$60</c:f>
              <c:numCache>
                <c:formatCode>General</c:formatCode>
                <c:ptCount val="16"/>
                <c:pt idx="0">
                  <c:v>4.8495422520050164</c:v>
                </c:pt>
                <c:pt idx="1">
                  <c:v>4.529430354366986</c:v>
                </c:pt>
                <c:pt idx="2">
                  <c:v>4.236537261488694</c:v>
                </c:pt>
                <c:pt idx="3">
                  <c:v>4.3083509485867255</c:v>
                </c:pt>
                <c:pt idx="4">
                  <c:v>4.1360860973840978</c:v>
                </c:pt>
                <c:pt idx="5">
                  <c:v>3.6053050461411096</c:v>
                </c:pt>
                <c:pt idx="6">
                  <c:v>4.9258275746247424</c:v>
                </c:pt>
                <c:pt idx="7">
                  <c:v>6.5645831136582631</c:v>
                </c:pt>
                <c:pt idx="8">
                  <c:v>4.6254153521544081</c:v>
                </c:pt>
                <c:pt idx="9">
                  <c:v>4.1673173347481764</c:v>
                </c:pt>
                <c:pt idx="10">
                  <c:v>6.8002909059378078</c:v>
                </c:pt>
                <c:pt idx="11">
                  <c:v>5.7634279935629369</c:v>
                </c:pt>
                <c:pt idx="12">
                  <c:v>5.0550723824494179</c:v>
                </c:pt>
                <c:pt idx="13">
                  <c:v>4.4900990050633052</c:v>
                </c:pt>
                <c:pt idx="14">
                  <c:v>6.5672615837802404</c:v>
                </c:pt>
                <c:pt idx="15">
                  <c:v>4.6553305580093411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(2)'!$M$45:$M$60</c:f>
              <c:numCache>
                <c:formatCode>General</c:formatCode>
                <c:ptCount val="16"/>
                <c:pt idx="0">
                  <c:v>4.6258267132857114</c:v>
                </c:pt>
                <c:pt idx="1">
                  <c:v>4.4456042032735974</c:v>
                </c:pt>
                <c:pt idx="2">
                  <c:v>4.1473671077937864</c:v>
                </c:pt>
                <c:pt idx="3">
                  <c:v>4.2159018132040318</c:v>
                </c:pt>
                <c:pt idx="4">
                  <c:v>4.037027879755775</c:v>
                </c:pt>
                <c:pt idx="5">
                  <c:v>3.4216039268698313</c:v>
                </c:pt>
                <c:pt idx="6">
                  <c:v>4.7748817658187965</c:v>
                </c:pt>
                <c:pt idx="7">
                  <c:v>6.5337973626071051</c:v>
                </c:pt>
                <c:pt idx="8">
                  <c:v>4.5344068991378768</c:v>
                </c:pt>
                <c:pt idx="9">
                  <c:v>4.064832219738574</c:v>
                </c:pt>
                <c:pt idx="10">
                  <c:v>6.7297511006673743</c:v>
                </c:pt>
                <c:pt idx="11">
                  <c:v>5.6020599913279625</c:v>
                </c:pt>
                <c:pt idx="12">
                  <c:v>4.9389198122447722</c:v>
                </c:pt>
                <c:pt idx="13">
                  <c:v>4.4727564493172123</c:v>
                </c:pt>
                <c:pt idx="14">
                  <c:v>6.366982867404217</c:v>
                </c:pt>
                <c:pt idx="15">
                  <c:v>4.5987358062804047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653936"/>
        <c:axId val="585654328"/>
      </c:barChart>
      <c:catAx>
        <c:axId val="585653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4328"/>
        <c:crosses val="autoZero"/>
        <c:auto val="1"/>
        <c:lblAlgn val="ctr"/>
        <c:lblOffset val="100"/>
        <c:noMultiLvlLbl val="0"/>
      </c:catAx>
      <c:valAx>
        <c:axId val="58565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3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JBT16-TP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'FlowGrabJoin  GRAPH (2)'!$R$125:$R$139</c:f>
              <c:numCache>
                <c:formatCode>General</c:formatCode>
                <c:ptCount val="15"/>
                <c:pt idx="0">
                  <c:v>100</c:v>
                </c:pt>
                <c:pt idx="1">
                  <c:v>200</c:v>
                </c:pt>
                <c:pt idx="2">
                  <c:v>100</c:v>
                </c:pt>
                <c:pt idx="3">
                  <c:v>300</c:v>
                </c:pt>
                <c:pt idx="4">
                  <c:v>200</c:v>
                </c:pt>
                <c:pt idx="5">
                  <c:v>100</c:v>
                </c:pt>
                <c:pt idx="6">
                  <c:v>900.00009999999997</c:v>
                </c:pt>
                <c:pt idx="7">
                  <c:v>1200.0001</c:v>
                </c:pt>
                <c:pt idx="8">
                  <c:v>500</c:v>
                </c:pt>
                <c:pt idx="9">
                  <c:v>400</c:v>
                </c:pt>
                <c:pt idx="10">
                  <c:v>3999.9987999999998</c:v>
                </c:pt>
                <c:pt idx="11">
                  <c:v>1200.0001</c:v>
                </c:pt>
                <c:pt idx="12">
                  <c:v>1200.0001</c:v>
                </c:pt>
                <c:pt idx="13">
                  <c:v>600.00009999999997</c:v>
                </c:pt>
                <c:pt idx="14">
                  <c:v>1700.0001</c:v>
                </c:pt>
              </c:numCache>
            </c:numRef>
          </c:xVal>
          <c:yVal>
            <c:numRef>
              <c:f>'FlowGrabJoin  GRAPH (2)'!$D$125:$D$139</c:f>
              <c:numCache>
                <c:formatCode>General</c:formatCode>
                <c:ptCount val="15"/>
                <c:pt idx="0">
                  <c:v>53.7</c:v>
                </c:pt>
                <c:pt idx="1">
                  <c:v>40.5</c:v>
                </c:pt>
                <c:pt idx="2">
                  <c:v>12</c:v>
                </c:pt>
                <c:pt idx="3">
                  <c:v>24.6</c:v>
                </c:pt>
                <c:pt idx="4">
                  <c:v>26.4</c:v>
                </c:pt>
                <c:pt idx="6">
                  <c:v>30.7</c:v>
                </c:pt>
                <c:pt idx="7">
                  <c:v>20.3</c:v>
                </c:pt>
                <c:pt idx="8">
                  <c:v>17.95</c:v>
                </c:pt>
                <c:pt idx="9">
                  <c:v>16.7</c:v>
                </c:pt>
                <c:pt idx="10">
                  <c:v>100</c:v>
                </c:pt>
                <c:pt idx="11">
                  <c:v>30.3</c:v>
                </c:pt>
                <c:pt idx="12">
                  <c:v>82.7</c:v>
                </c:pt>
                <c:pt idx="13">
                  <c:v>23.65</c:v>
                </c:pt>
                <c:pt idx="14">
                  <c:v>63.3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72008"/>
        <c:axId val="446172400"/>
      </c:scatterChart>
      <c:valAx>
        <c:axId val="446172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72400"/>
        <c:crosses val="autoZero"/>
        <c:crossBetween val="midCat"/>
      </c:valAx>
      <c:valAx>
        <c:axId val="44617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172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(2)'!$L$61:$L$75</c:f>
              <c:numCache>
                <c:formatCode>General</c:formatCode>
                <c:ptCount val="15"/>
                <c:pt idx="0">
                  <c:v>4.9929621995645368</c:v>
                </c:pt>
                <c:pt idx="1">
                  <c:v>4.4821726527263595</c:v>
                </c:pt>
                <c:pt idx="2">
                  <c:v>2.7595107085184765</c:v>
                </c:pt>
                <c:pt idx="3">
                  <c:v>4.0135040368590511</c:v>
                </c:pt>
                <c:pt idx="4">
                  <c:v>7.2571247964143568</c:v>
                </c:pt>
                <c:pt idx="5">
                  <c:v>5.1516117567552415</c:v>
                </c:pt>
                <c:pt idx="6">
                  <c:v>6.9078279889849616</c:v>
                </c:pt>
                <c:pt idx="7">
                  <c:v>4.5275770142005376</c:v>
                </c:pt>
                <c:pt idx="9">
                  <c:v>7.0148897542577675</c:v>
                </c:pt>
                <c:pt idx="10">
                  <c:v>6.1004209839001398</c:v>
                </c:pt>
                <c:pt idx="11">
                  <c:v>5.6582093029947496</c:v>
                </c:pt>
                <c:pt idx="12">
                  <c:v>4.4773685563083614</c:v>
                </c:pt>
                <c:pt idx="13">
                  <c:v>6.7343135975709627</c:v>
                </c:pt>
                <c:pt idx="14">
                  <c:v>4.7106427390416385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(2)'!$M$61:$M$75</c:f>
              <c:numCache>
                <c:formatCode>General</c:formatCode>
                <c:ptCount val="15"/>
                <c:pt idx="0">
                  <c:v>4.8636043741361918</c:v>
                </c:pt>
                <c:pt idx="1">
                  <c:v>4.3117479444670739</c:v>
                </c:pt>
                <c:pt idx="2">
                  <c:v>2.7514180305967835</c:v>
                </c:pt>
                <c:pt idx="3">
                  <c:v>3.7961325895974389</c:v>
                </c:pt>
                <c:pt idx="5">
                  <c:v>5.1424332416426939</c:v>
                </c:pt>
                <c:pt idx="6">
                  <c:v>6.8726206807575947</c:v>
                </c:pt>
                <c:pt idx="7">
                  <c:v>4.5391846846345807</c:v>
                </c:pt>
                <c:pt idx="9">
                  <c:v>6.9348476665370065</c:v>
                </c:pt>
                <c:pt idx="10">
                  <c:v>6.02281612608747</c:v>
                </c:pt>
                <c:pt idx="11">
                  <c:v>5.5909272802468326</c:v>
                </c:pt>
                <c:pt idx="12">
                  <c:v>4.3882967204545897</c:v>
                </c:pt>
                <c:pt idx="13">
                  <c:v>6.496074431766437</c:v>
                </c:pt>
                <c:pt idx="14">
                  <c:v>4.638092071893027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655112"/>
        <c:axId val="585655504"/>
      </c:barChart>
      <c:catAx>
        <c:axId val="585655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5504"/>
        <c:crosses val="autoZero"/>
        <c:auto val="1"/>
        <c:lblAlgn val="ctr"/>
        <c:lblOffset val="100"/>
        <c:noMultiLvlLbl val="0"/>
      </c:catAx>
      <c:valAx>
        <c:axId val="58565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5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(2)'!$L$76:$L$87</c:f>
              <c:numCache>
                <c:formatCode>General</c:formatCode>
                <c:ptCount val="12"/>
                <c:pt idx="0">
                  <c:v>3.5010592622177517</c:v>
                </c:pt>
                <c:pt idx="1">
                  <c:v>3.4502491083193609</c:v>
                </c:pt>
                <c:pt idx="2">
                  <c:v>3.7109631189952759</c:v>
                </c:pt>
                <c:pt idx="3">
                  <c:v>5.9375178920173468</c:v>
                </c:pt>
                <c:pt idx="4">
                  <c:v>4.6801541417343735</c:v>
                </c:pt>
                <c:pt idx="5">
                  <c:v>3.8463371121298051</c:v>
                </c:pt>
                <c:pt idx="6">
                  <c:v>3.0453229787866576</c:v>
                </c:pt>
                <c:pt idx="7">
                  <c:v>5.9108910886445285</c:v>
                </c:pt>
                <c:pt idx="8">
                  <c:v>4.5870371177434555</c:v>
                </c:pt>
                <c:pt idx="9">
                  <c:v>4.4704104909759304</c:v>
                </c:pt>
                <c:pt idx="10">
                  <c:v>3.5538830266438741</c:v>
                </c:pt>
                <c:pt idx="11">
                  <c:v>5.7419390777291985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(2)'!$M$76:$M$87</c:f>
              <c:numCache>
                <c:formatCode>General</c:formatCode>
                <c:ptCount val="12"/>
                <c:pt idx="0">
                  <c:v>3.3944516808262164</c:v>
                </c:pt>
                <c:pt idx="1">
                  <c:v>3.3424226808222062</c:v>
                </c:pt>
                <c:pt idx="2">
                  <c:v>3.5888317255942073</c:v>
                </c:pt>
                <c:pt idx="3">
                  <c:v>5.859138297294531</c:v>
                </c:pt>
                <c:pt idx="4">
                  <c:v>4.6462076122066849</c:v>
                </c:pt>
                <c:pt idx="5">
                  <c:v>3.8481891169913989</c:v>
                </c:pt>
                <c:pt idx="6">
                  <c:v>2.9956351945975501</c:v>
                </c:pt>
                <c:pt idx="7">
                  <c:v>5.7653704802916481</c:v>
                </c:pt>
                <c:pt idx="8">
                  <c:v>4.4653828514484184</c:v>
                </c:pt>
                <c:pt idx="9">
                  <c:v>4.3841741388070332</c:v>
                </c:pt>
                <c:pt idx="10">
                  <c:v>3.5538830266438741</c:v>
                </c:pt>
                <c:pt idx="11">
                  <c:v>5.3159703454569174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656288"/>
        <c:axId val="585656680"/>
      </c:barChart>
      <c:catAx>
        <c:axId val="5856562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6680"/>
        <c:crosses val="autoZero"/>
        <c:auto val="1"/>
        <c:lblAlgn val="ctr"/>
        <c:lblOffset val="100"/>
        <c:noMultiLvlLbl val="0"/>
      </c:catAx>
      <c:valAx>
        <c:axId val="58565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(2)'!$L$88:$L$99</c:f>
              <c:numCache>
                <c:formatCode>General</c:formatCode>
                <c:ptCount val="12"/>
                <c:pt idx="0">
                  <c:v>4.4493240930987268</c:v>
                </c:pt>
                <c:pt idx="1">
                  <c:v>4.0546131165989525</c:v>
                </c:pt>
                <c:pt idx="2">
                  <c:v>3.7573960287930244</c:v>
                </c:pt>
                <c:pt idx="3">
                  <c:v>3.9242793584442892</c:v>
                </c:pt>
                <c:pt idx="4">
                  <c:v>5.7594563106511911</c:v>
                </c:pt>
                <c:pt idx="5">
                  <c:v>4.4116197493926759</c:v>
                </c:pt>
                <c:pt idx="6">
                  <c:v>3.8830933585756902</c:v>
                </c:pt>
                <c:pt idx="7">
                  <c:v>6.3188647252659891</c:v>
                </c:pt>
                <c:pt idx="8">
                  <c:v>4.8485586186553125</c:v>
                </c:pt>
                <c:pt idx="9">
                  <c:v>4.4299137355284905</c:v>
                </c:pt>
                <c:pt idx="10">
                  <c:v>4.0111474090307375</c:v>
                </c:pt>
                <c:pt idx="11">
                  <c:v>5.5883834559913561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(2)'!$M$88:$M$99</c:f>
              <c:numCache>
                <c:formatCode>General</c:formatCode>
                <c:ptCount val="12"/>
                <c:pt idx="0">
                  <c:v>4.2430380486862944</c:v>
                </c:pt>
                <c:pt idx="1">
                  <c:v>3.9314579327310697</c:v>
                </c:pt>
                <c:pt idx="2">
                  <c:v>3.6776069527204931</c:v>
                </c:pt>
                <c:pt idx="3">
                  <c:v>3.8573325688136761</c:v>
                </c:pt>
                <c:pt idx="4">
                  <c:v>5.6706910550422789</c:v>
                </c:pt>
                <c:pt idx="5">
                  <c:v>4.0863598741041942</c:v>
                </c:pt>
                <c:pt idx="6">
                  <c:v>3.8247764624755458</c:v>
                </c:pt>
                <c:pt idx="7">
                  <c:v>6.1914513695298332</c:v>
                </c:pt>
                <c:pt idx="8">
                  <c:v>4.7281914451214959</c:v>
                </c:pt>
                <c:pt idx="9">
                  <c:v>4.4148063172657483</c:v>
                </c:pt>
                <c:pt idx="10">
                  <c:v>4.0111474090307375</c:v>
                </c:pt>
                <c:pt idx="11">
                  <c:v>5.3345137532531925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657464"/>
        <c:axId val="585657856"/>
      </c:barChart>
      <c:catAx>
        <c:axId val="585657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7856"/>
        <c:crosses val="autoZero"/>
        <c:auto val="1"/>
        <c:lblAlgn val="ctr"/>
        <c:lblOffset val="100"/>
        <c:noMultiLvlLbl val="0"/>
      </c:catAx>
      <c:valAx>
        <c:axId val="58565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7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(2)'!$L$100:$L$113</c:f>
              <c:numCache>
                <c:formatCode>General</c:formatCode>
                <c:ptCount val="14"/>
                <c:pt idx="0">
                  <c:v>3.5538830266438741</c:v>
                </c:pt>
                <c:pt idx="1">
                  <c:v>3.5658478186735176</c:v>
                </c:pt>
                <c:pt idx="2">
                  <c:v>4.2600713879850751</c:v>
                </c:pt>
                <c:pt idx="3">
                  <c:v>3.5899496013257077</c:v>
                </c:pt>
                <c:pt idx="5">
                  <c:v>4.2030328870147109</c:v>
                </c:pt>
                <c:pt idx="6">
                  <c:v>4.8887410330653003</c:v>
                </c:pt>
                <c:pt idx="7">
                  <c:v>3.503790683057181</c:v>
                </c:pt>
                <c:pt idx="8">
                  <c:v>4.8762178405916421</c:v>
                </c:pt>
                <c:pt idx="9">
                  <c:v>3.6866362692622934</c:v>
                </c:pt>
                <c:pt idx="10">
                  <c:v>4.0094508957986941</c:v>
                </c:pt>
                <c:pt idx="11">
                  <c:v>3.3891660843645326</c:v>
                </c:pt>
                <c:pt idx="12">
                  <c:v>5.0856472882968564</c:v>
                </c:pt>
                <c:pt idx="13">
                  <c:v>3.7979596437371961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(2)'!$M$100:$M$113</c:f>
              <c:numCache>
                <c:formatCode>General</c:formatCode>
                <c:ptCount val="14"/>
                <c:pt idx="0">
                  <c:v>3.3891660843645326</c:v>
                </c:pt>
                <c:pt idx="1">
                  <c:v>3.4149733479708178</c:v>
                </c:pt>
                <c:pt idx="2">
                  <c:v>3.3802112417116059</c:v>
                </c:pt>
                <c:pt idx="3">
                  <c:v>3.3891660843645326</c:v>
                </c:pt>
                <c:pt idx="5">
                  <c:v>3.6812412373755872</c:v>
                </c:pt>
                <c:pt idx="6">
                  <c:v>4.6485552280450779</c:v>
                </c:pt>
                <c:pt idx="7">
                  <c:v>3.4048337166199381</c:v>
                </c:pt>
                <c:pt idx="8">
                  <c:v>4.6354837468149119</c:v>
                </c:pt>
                <c:pt idx="9">
                  <c:v>3.4563660331290431</c:v>
                </c:pt>
                <c:pt idx="10">
                  <c:v>3.6414741105040997</c:v>
                </c:pt>
                <c:pt idx="11">
                  <c:v>3.3031960574204891</c:v>
                </c:pt>
                <c:pt idx="12">
                  <c:v>4.4404367661057735</c:v>
                </c:pt>
                <c:pt idx="13">
                  <c:v>3.6354837468149119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658640"/>
        <c:axId val="585659032"/>
      </c:barChart>
      <c:catAx>
        <c:axId val="585658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9032"/>
        <c:crosses val="autoZero"/>
        <c:auto val="1"/>
        <c:lblAlgn val="ctr"/>
        <c:lblOffset val="100"/>
        <c:noMultiLvlLbl val="0"/>
      </c:catAx>
      <c:valAx>
        <c:axId val="58565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8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(2)'!$L$114:$L$124</c:f>
              <c:numCache>
                <c:formatCode>General</c:formatCode>
                <c:ptCount val="11"/>
                <c:pt idx="0">
                  <c:v>4.5797835966168101</c:v>
                </c:pt>
                <c:pt idx="1">
                  <c:v>4.5664374921950701</c:v>
                </c:pt>
                <c:pt idx="2">
                  <c:v>4.355643050220869</c:v>
                </c:pt>
                <c:pt idx="3">
                  <c:v>4</c:v>
                </c:pt>
                <c:pt idx="4">
                  <c:v>3.9637878273455551</c:v>
                </c:pt>
                <c:pt idx="5">
                  <c:v>6.4722298389579231</c:v>
                </c:pt>
                <c:pt idx="6">
                  <c:v>5.700617237043434</c:v>
                </c:pt>
                <c:pt idx="7">
                  <c:v>4.90330711772891</c:v>
                </c:pt>
                <c:pt idx="8">
                  <c:v>4.3044905898155523</c:v>
                </c:pt>
                <c:pt idx="9">
                  <c:v>6.0816173074907294</c:v>
                </c:pt>
                <c:pt idx="10">
                  <c:v>3.7965743332104296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(2)'!$M$114:$M$124</c:f>
              <c:numCache>
                <c:formatCode>General</c:formatCode>
                <c:ptCount val="11"/>
                <c:pt idx="0">
                  <c:v>4.4517864355242907</c:v>
                </c:pt>
                <c:pt idx="1">
                  <c:v>4.1414497734004669</c:v>
                </c:pt>
                <c:pt idx="2">
                  <c:v>3.8375884382355112</c:v>
                </c:pt>
                <c:pt idx="3">
                  <c:v>3.9749719942980688</c:v>
                </c:pt>
                <c:pt idx="4">
                  <c:v>3.8785217955012063</c:v>
                </c:pt>
                <c:pt idx="5">
                  <c:v>6.3224675186245909</c:v>
                </c:pt>
                <c:pt idx="6">
                  <c:v>5.4085791667700445</c:v>
                </c:pt>
                <c:pt idx="7">
                  <c:v>4.8165727337908386</c:v>
                </c:pt>
                <c:pt idx="8">
                  <c:v>4.2828486648767088</c:v>
                </c:pt>
                <c:pt idx="9">
                  <c:v>5.563481085394411</c:v>
                </c:pt>
                <c:pt idx="10">
                  <c:v>3.7387805584843692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659816"/>
        <c:axId val="585660208"/>
      </c:barChart>
      <c:catAx>
        <c:axId val="585659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60208"/>
        <c:crosses val="autoZero"/>
        <c:auto val="1"/>
        <c:lblAlgn val="ctr"/>
        <c:lblOffset val="100"/>
        <c:noMultiLvlLbl val="0"/>
      </c:catAx>
      <c:valAx>
        <c:axId val="58566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59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(2)'!$L$125:$L$139</c:f>
              <c:numCache>
                <c:formatCode>General</c:formatCode>
                <c:ptCount val="15"/>
                <c:pt idx="0">
                  <c:v>3.7299742856995555</c:v>
                </c:pt>
                <c:pt idx="1">
                  <c:v>3.90848501887865</c:v>
                </c:pt>
                <c:pt idx="2">
                  <c:v>3.0791812460476247</c:v>
                </c:pt>
                <c:pt idx="3">
                  <c:v>3.8680563618230415</c:v>
                </c:pt>
                <c:pt idx="4">
                  <c:v>3.7226339225338121</c:v>
                </c:pt>
                <c:pt idx="5">
                  <c:v>3.8524799936368566</c:v>
                </c:pt>
                <c:pt idx="6">
                  <c:v>4.4413809331714509</c:v>
                </c:pt>
                <c:pt idx="7">
                  <c:v>4.3866773201520433</c:v>
                </c:pt>
                <c:pt idx="8">
                  <c:v>3.9530344572503568</c:v>
                </c:pt>
                <c:pt idx="9">
                  <c:v>3.8247764624755458</c:v>
                </c:pt>
                <c:pt idx="10">
                  <c:v>5.6020598610395984</c:v>
                </c:pt>
                <c:pt idx="11">
                  <c:v>4.5606239107411355</c:v>
                </c:pt>
                <c:pt idx="12">
                  <c:v>4.9966867917913769</c:v>
                </c:pt>
                <c:pt idx="13">
                  <c:v>4.1519824678398818</c:v>
                </c:pt>
                <c:pt idx="14">
                  <c:v>5.0318526569423625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(2)'!$M$125:$M$139</c:f>
              <c:numCache>
                <c:formatCode>General</c:formatCode>
                <c:ptCount val="15"/>
                <c:pt idx="0">
                  <c:v>3.0293837776852097</c:v>
                </c:pt>
                <c:pt idx="1">
                  <c:v>3.2833012287035497</c:v>
                </c:pt>
                <c:pt idx="2">
                  <c:v>2.9956351945975501</c:v>
                </c:pt>
                <c:pt idx="3">
                  <c:v>3.762678563727436</c:v>
                </c:pt>
                <c:pt idx="4">
                  <c:v>3.3838153659804311</c:v>
                </c:pt>
                <c:pt idx="5">
                  <c:v>3.0827853703164503</c:v>
                </c:pt>
                <c:pt idx="6">
                  <c:v>4.033423803741889</c:v>
                </c:pt>
                <c:pt idx="7">
                  <c:v>4.2638727130564291</c:v>
                </c:pt>
                <c:pt idx="8">
                  <c:v>3.7671558660821804</c:v>
                </c:pt>
                <c:pt idx="9">
                  <c:v>3.6434526764861874</c:v>
                </c:pt>
                <c:pt idx="10">
                  <c:v>5.3773061207798349</c:v>
                </c:pt>
                <c:pt idx="11">
                  <c:v>4.2464986169870063</c:v>
                </c:pt>
                <c:pt idx="12">
                  <c:v>4.1547282436313608</c:v>
                </c:pt>
                <c:pt idx="13">
                  <c:v>3.7052649346998119</c:v>
                </c:pt>
                <c:pt idx="14">
                  <c:v>4.7175873224021938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660992"/>
        <c:axId val="585796912"/>
      </c:barChart>
      <c:catAx>
        <c:axId val="585660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796912"/>
        <c:crosses val="autoZero"/>
        <c:auto val="1"/>
        <c:lblAlgn val="ctr"/>
        <c:lblOffset val="100"/>
        <c:noMultiLvlLbl val="0"/>
      </c:catAx>
      <c:valAx>
        <c:axId val="58579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66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(2)'!$L$140:$L$151</c:f>
              <c:numCache>
                <c:formatCode>General</c:formatCode>
                <c:ptCount val="12"/>
                <c:pt idx="0">
                  <c:v>4.0770043267933502</c:v>
                </c:pt>
                <c:pt idx="1">
                  <c:v>3.5490032620257876</c:v>
                </c:pt>
                <c:pt idx="2">
                  <c:v>3.2227164711475833</c:v>
                </c:pt>
                <c:pt idx="4">
                  <c:v>5.9906274004381999</c:v>
                </c:pt>
                <c:pt idx="5">
                  <c:v>4.6884198220027109</c:v>
                </c:pt>
                <c:pt idx="6">
                  <c:v>5.8027737470066993</c:v>
                </c:pt>
                <c:pt idx="7">
                  <c:v>4.8436064719245104</c:v>
                </c:pt>
                <c:pt idx="8">
                  <c:v>4.826074802700826</c:v>
                </c:pt>
                <c:pt idx="9">
                  <c:v>4.4048337166199385</c:v>
                </c:pt>
                <c:pt idx="10">
                  <c:v>5.7699678284728471</c:v>
                </c:pt>
                <c:pt idx="11">
                  <c:v>4.5751878449276608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(2)'!$M$140:$M$151</c:f>
              <c:numCache>
                <c:formatCode>General</c:formatCode>
                <c:ptCount val="12"/>
                <c:pt idx="0">
                  <c:v>3.5910646070264991</c:v>
                </c:pt>
                <c:pt idx="1">
                  <c:v>3.1846914308175989</c:v>
                </c:pt>
                <c:pt idx="2">
                  <c:v>2.9978230807457256</c:v>
                </c:pt>
                <c:pt idx="4">
                  <c:v>5.9092403557445179</c:v>
                </c:pt>
                <c:pt idx="5">
                  <c:v>4.5304558435846758</c:v>
                </c:pt>
                <c:pt idx="6">
                  <c:v>5.681241259090311</c:v>
                </c:pt>
                <c:pt idx="7">
                  <c:v>4.4840149626675627</c:v>
                </c:pt>
                <c:pt idx="8">
                  <c:v>4.580924975675619</c:v>
                </c:pt>
                <c:pt idx="9">
                  <c:v>4.1846914308175984</c:v>
                </c:pt>
                <c:pt idx="10">
                  <c:v>5.0275942389696304</c:v>
                </c:pt>
                <c:pt idx="11">
                  <c:v>4.1760912590556813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797696"/>
        <c:axId val="585798088"/>
      </c:barChart>
      <c:catAx>
        <c:axId val="585797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798088"/>
        <c:crosses val="autoZero"/>
        <c:auto val="1"/>
        <c:lblAlgn val="ctr"/>
        <c:lblOffset val="100"/>
        <c:noMultiLvlLbl val="0"/>
      </c:catAx>
      <c:valAx>
        <c:axId val="58579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79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(2)'!$L$152:$L$159</c:f>
              <c:numCache>
                <c:formatCode>General</c:formatCode>
                <c:ptCount val="8"/>
                <c:pt idx="0">
                  <c:v>4.1812717715594614</c:v>
                </c:pt>
                <c:pt idx="1">
                  <c:v>3.7395723444500919</c:v>
                </c:pt>
                <c:pt idx="2">
                  <c:v>3.469822015978163</c:v>
                </c:pt>
                <c:pt idx="7">
                  <c:v>5.1652443656066254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(2)'!$M$152:$M$159</c:f>
              <c:numCache>
                <c:formatCode>General</c:formatCode>
                <c:ptCount val="8"/>
                <c:pt idx="0">
                  <c:v>3.5809249756756194</c:v>
                </c:pt>
                <c:pt idx="1">
                  <c:v>3.0211892990699383</c:v>
                </c:pt>
                <c:pt idx="2">
                  <c:v>3.2174839442139063</c:v>
                </c:pt>
                <c:pt idx="7">
                  <c:v>4.7872479198132689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798872"/>
        <c:axId val="585799264"/>
      </c:barChart>
      <c:catAx>
        <c:axId val="585798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799264"/>
        <c:crosses val="autoZero"/>
        <c:auto val="1"/>
        <c:lblAlgn val="ctr"/>
        <c:lblOffset val="100"/>
        <c:noMultiLvlLbl val="0"/>
      </c:catAx>
      <c:valAx>
        <c:axId val="58579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798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(2)'!$J$2:$J$17</c:f>
              <c:numCache>
                <c:formatCode>General</c:formatCode>
                <c:ptCount val="16"/>
                <c:pt idx="0">
                  <c:v>38760</c:v>
                </c:pt>
                <c:pt idx="1">
                  <c:v>6140</c:v>
                </c:pt>
                <c:pt idx="2">
                  <c:v>6180</c:v>
                </c:pt>
                <c:pt idx="3">
                  <c:v>4540</c:v>
                </c:pt>
                <c:pt idx="4">
                  <c:v>3840</c:v>
                </c:pt>
                <c:pt idx="5">
                  <c:v>2590</c:v>
                </c:pt>
                <c:pt idx="6">
                  <c:v>6333606.1073999992</c:v>
                </c:pt>
                <c:pt idx="7">
                  <c:v>1432200.1540000001</c:v>
                </c:pt>
                <c:pt idx="8">
                  <c:v>11340.00189</c:v>
                </c:pt>
                <c:pt idx="9">
                  <c:v>4320</c:v>
                </c:pt>
                <c:pt idx="10">
                  <c:v>3777252.9957500002</c:v>
                </c:pt>
                <c:pt idx="11">
                  <c:v>678400.04240000003</c:v>
                </c:pt>
                <c:pt idx="12">
                  <c:v>39960.003329999992</c:v>
                </c:pt>
                <c:pt idx="13">
                  <c:v>7300</c:v>
                </c:pt>
                <c:pt idx="14">
                  <c:v>1770000.1416</c:v>
                </c:pt>
                <c:pt idx="15">
                  <c:v>10200.001699999999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(2)'!$K$2:$K$17</c:f>
              <c:numCache>
                <c:formatCode>General</c:formatCode>
                <c:ptCount val="16"/>
                <c:pt idx="0">
                  <c:v>8720</c:v>
                </c:pt>
                <c:pt idx="1">
                  <c:v>3640</c:v>
                </c:pt>
                <c:pt idx="2">
                  <c:v>2320</c:v>
                </c:pt>
                <c:pt idx="3">
                  <c:v>3120</c:v>
                </c:pt>
                <c:pt idx="4">
                  <c:v>3180</c:v>
                </c:pt>
                <c:pt idx="5">
                  <c:v>1600</c:v>
                </c:pt>
                <c:pt idx="7">
                  <c:v>627750.0675</c:v>
                </c:pt>
                <c:pt idx="8">
                  <c:v>11340.00189</c:v>
                </c:pt>
                <c:pt idx="9">
                  <c:v>3840</c:v>
                </c:pt>
                <c:pt idx="10">
                  <c:v>1196250.94875</c:v>
                </c:pt>
                <c:pt idx="11">
                  <c:v>171520.01071999999</c:v>
                </c:pt>
                <c:pt idx="12">
                  <c:v>20880.001739999996</c:v>
                </c:pt>
                <c:pt idx="13">
                  <c:v>7000</c:v>
                </c:pt>
                <c:pt idx="14">
                  <c:v>241000.01928000001</c:v>
                </c:pt>
                <c:pt idx="15">
                  <c:v>7740.0012900000002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800048"/>
        <c:axId val="585800440"/>
      </c:barChart>
      <c:catAx>
        <c:axId val="585800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0440"/>
        <c:crosses val="autoZero"/>
        <c:auto val="1"/>
        <c:lblAlgn val="ctr"/>
        <c:lblOffset val="100"/>
        <c:noMultiLvlLbl val="0"/>
      </c:catAx>
      <c:valAx>
        <c:axId val="585800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0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'FlowGrabJoin  GRAPH (2)'!$J$18:$J$29</c:f>
              <c:numCache>
                <c:formatCode>General</c:formatCode>
                <c:ptCount val="12"/>
                <c:pt idx="0">
                  <c:v>27780</c:v>
                </c:pt>
                <c:pt idx="1">
                  <c:v>1612.5</c:v>
                </c:pt>
                <c:pt idx="3">
                  <c:v>3390</c:v>
                </c:pt>
                <c:pt idx="4">
                  <c:v>1160</c:v>
                </c:pt>
                <c:pt idx="6">
                  <c:v>2155200</c:v>
                </c:pt>
                <c:pt idx="7">
                  <c:v>811200.05070000002</c:v>
                </c:pt>
                <c:pt idx="8">
                  <c:v>56400</c:v>
                </c:pt>
                <c:pt idx="9">
                  <c:v>22750</c:v>
                </c:pt>
                <c:pt idx="10">
                  <c:v>2540</c:v>
                </c:pt>
                <c:pt idx="11">
                  <c:v>174000</c:v>
                </c:pt>
              </c:numCache>
            </c:numRef>
          </c:val>
        </c:ser>
        <c:ser>
          <c:idx val="1"/>
          <c:order val="1"/>
          <c:tx>
            <c:v>TDP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'FlowGrabJoin  GRAPH (2)'!$K$18:$K$29</c:f>
              <c:numCache>
                <c:formatCode>General</c:formatCode>
                <c:ptCount val="12"/>
                <c:pt idx="0">
                  <c:v>12500</c:v>
                </c:pt>
                <c:pt idx="1">
                  <c:v>777.5</c:v>
                </c:pt>
                <c:pt idx="3">
                  <c:v>2090</c:v>
                </c:pt>
                <c:pt idx="4">
                  <c:v>692.5</c:v>
                </c:pt>
                <c:pt idx="7">
                  <c:v>432000.027</c:v>
                </c:pt>
                <c:pt idx="8">
                  <c:v>24000</c:v>
                </c:pt>
                <c:pt idx="9">
                  <c:v>6550</c:v>
                </c:pt>
                <c:pt idx="10">
                  <c:v>2220</c:v>
                </c:pt>
                <c:pt idx="11">
                  <c:v>32100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801224"/>
        <c:axId val="585801616"/>
      </c:barChart>
      <c:catAx>
        <c:axId val="585801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1616"/>
        <c:crosses val="autoZero"/>
        <c:auto val="1"/>
        <c:lblAlgn val="ctr"/>
        <c:lblOffset val="100"/>
        <c:noMultiLvlLbl val="0"/>
      </c:catAx>
      <c:valAx>
        <c:axId val="58580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load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01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1.xml"/><Relationship Id="rId1" Type="http://schemas.openxmlformats.org/officeDocument/2006/relationships/chart" Target="../charts/chart1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53340</xdr:colOff>
      <xdr:row>31</xdr:row>
      <xdr:rowOff>34290</xdr:rowOff>
    </xdr:from>
    <xdr:to>
      <xdr:col>27</xdr:col>
      <xdr:colOff>358140</xdr:colOff>
      <xdr:row>46</xdr:row>
      <xdr:rowOff>34290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60960</xdr:colOff>
      <xdr:row>15</xdr:row>
      <xdr:rowOff>167640</xdr:rowOff>
    </xdr:from>
    <xdr:to>
      <xdr:col>27</xdr:col>
      <xdr:colOff>365760</xdr:colOff>
      <xdr:row>30</xdr:row>
      <xdr:rowOff>167640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45720</xdr:colOff>
      <xdr:row>46</xdr:row>
      <xdr:rowOff>114300</xdr:rowOff>
    </xdr:from>
    <xdr:to>
      <xdr:col>27</xdr:col>
      <xdr:colOff>350520</xdr:colOff>
      <xdr:row>61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45720</xdr:colOff>
      <xdr:row>62</xdr:row>
      <xdr:rowOff>38100</xdr:rowOff>
    </xdr:from>
    <xdr:to>
      <xdr:col>27</xdr:col>
      <xdr:colOff>350520</xdr:colOff>
      <xdr:row>77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22860</xdr:colOff>
      <xdr:row>77</xdr:row>
      <xdr:rowOff>106680</xdr:rowOff>
    </xdr:from>
    <xdr:to>
      <xdr:col>27</xdr:col>
      <xdr:colOff>327660</xdr:colOff>
      <xdr:row>92</xdr:row>
      <xdr:rowOff>106680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0</xdr:colOff>
      <xdr:row>93</xdr:row>
      <xdr:rowOff>0</xdr:rowOff>
    </xdr:from>
    <xdr:to>
      <xdr:col>27</xdr:col>
      <xdr:colOff>304800</xdr:colOff>
      <xdr:row>108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0</xdr:colOff>
      <xdr:row>109</xdr:row>
      <xdr:rowOff>0</xdr:rowOff>
    </xdr:from>
    <xdr:to>
      <xdr:col>27</xdr:col>
      <xdr:colOff>304800</xdr:colOff>
      <xdr:row>124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20</xdr:col>
      <xdr:colOff>0</xdr:colOff>
      <xdr:row>125</xdr:row>
      <xdr:rowOff>0</xdr:rowOff>
    </xdr:from>
    <xdr:to>
      <xdr:col>27</xdr:col>
      <xdr:colOff>304800</xdr:colOff>
      <xdr:row>140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0</xdr:colOff>
      <xdr:row>141</xdr:row>
      <xdr:rowOff>0</xdr:rowOff>
    </xdr:from>
    <xdr:to>
      <xdr:col>27</xdr:col>
      <xdr:colOff>304800</xdr:colOff>
      <xdr:row>156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0</xdr:colOff>
      <xdr:row>157</xdr:row>
      <xdr:rowOff>0</xdr:rowOff>
    </xdr:from>
    <xdr:to>
      <xdr:col>27</xdr:col>
      <xdr:colOff>304800</xdr:colOff>
      <xdr:row>172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0</xdr:colOff>
      <xdr:row>173</xdr:row>
      <xdr:rowOff>0</xdr:rowOff>
    </xdr:from>
    <xdr:to>
      <xdr:col>27</xdr:col>
      <xdr:colOff>304800</xdr:colOff>
      <xdr:row>188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0</xdr:colOff>
      <xdr:row>0</xdr:row>
      <xdr:rowOff>83820</xdr:rowOff>
    </xdr:from>
    <xdr:to>
      <xdr:col>35</xdr:col>
      <xdr:colOff>304800</xdr:colOff>
      <xdr:row>15</xdr:row>
      <xdr:rowOff>83820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28</xdr:col>
      <xdr:colOff>0</xdr:colOff>
      <xdr:row>16</xdr:row>
      <xdr:rowOff>0</xdr:rowOff>
    </xdr:from>
    <xdr:to>
      <xdr:col>35</xdr:col>
      <xdr:colOff>304800</xdr:colOff>
      <xdr:row>31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28</xdr:col>
      <xdr:colOff>7620</xdr:colOff>
      <xdr:row>31</xdr:row>
      <xdr:rowOff>30480</xdr:rowOff>
    </xdr:from>
    <xdr:to>
      <xdr:col>35</xdr:col>
      <xdr:colOff>312420</xdr:colOff>
      <xdr:row>46</xdr:row>
      <xdr:rowOff>30480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28</xdr:col>
      <xdr:colOff>0</xdr:colOff>
      <xdr:row>47</xdr:row>
      <xdr:rowOff>0</xdr:rowOff>
    </xdr:from>
    <xdr:to>
      <xdr:col>35</xdr:col>
      <xdr:colOff>304800</xdr:colOff>
      <xdr:row>62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27</xdr:col>
      <xdr:colOff>601980</xdr:colOff>
      <xdr:row>62</xdr:row>
      <xdr:rowOff>83820</xdr:rowOff>
    </xdr:from>
    <xdr:to>
      <xdr:col>35</xdr:col>
      <xdr:colOff>297180</xdr:colOff>
      <xdr:row>77</xdr:row>
      <xdr:rowOff>83820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28</xdr:col>
      <xdr:colOff>0</xdr:colOff>
      <xdr:row>94</xdr:row>
      <xdr:rowOff>0</xdr:rowOff>
    </xdr:from>
    <xdr:to>
      <xdr:col>35</xdr:col>
      <xdr:colOff>304800</xdr:colOff>
      <xdr:row>109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28</xdr:col>
      <xdr:colOff>0</xdr:colOff>
      <xdr:row>109</xdr:row>
      <xdr:rowOff>60960</xdr:rowOff>
    </xdr:from>
    <xdr:to>
      <xdr:col>35</xdr:col>
      <xdr:colOff>304800</xdr:colOff>
      <xdr:row>124</xdr:row>
      <xdr:rowOff>60960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28</xdr:col>
      <xdr:colOff>0</xdr:colOff>
      <xdr:row>125</xdr:row>
      <xdr:rowOff>0</xdr:rowOff>
    </xdr:from>
    <xdr:to>
      <xdr:col>35</xdr:col>
      <xdr:colOff>304800</xdr:colOff>
      <xdr:row>140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28</xdr:col>
      <xdr:colOff>0</xdr:colOff>
      <xdr:row>141</xdr:row>
      <xdr:rowOff>0</xdr:rowOff>
    </xdr:from>
    <xdr:to>
      <xdr:col>35</xdr:col>
      <xdr:colOff>304800</xdr:colOff>
      <xdr:row>156</xdr:row>
      <xdr:rowOff>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28</xdr:col>
      <xdr:colOff>0</xdr:colOff>
      <xdr:row>157</xdr:row>
      <xdr:rowOff>0</xdr:rowOff>
    </xdr:from>
    <xdr:to>
      <xdr:col>35</xdr:col>
      <xdr:colOff>304800</xdr:colOff>
      <xdr:row>172</xdr:row>
      <xdr:rowOff>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28</xdr:col>
      <xdr:colOff>0</xdr:colOff>
      <xdr:row>173</xdr:row>
      <xdr:rowOff>0</xdr:rowOff>
    </xdr:from>
    <xdr:to>
      <xdr:col>35</xdr:col>
      <xdr:colOff>304800</xdr:colOff>
      <xdr:row>188</xdr:row>
      <xdr:rowOff>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28</xdr:col>
      <xdr:colOff>0</xdr:colOff>
      <xdr:row>78</xdr:row>
      <xdr:rowOff>0</xdr:rowOff>
    </xdr:from>
    <xdr:to>
      <xdr:col>35</xdr:col>
      <xdr:colOff>304800</xdr:colOff>
      <xdr:row>93</xdr:row>
      <xdr:rowOff>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20</xdr:col>
      <xdr:colOff>43543</xdr:colOff>
      <xdr:row>0</xdr:row>
      <xdr:rowOff>223158</xdr:rowOff>
    </xdr:from>
    <xdr:to>
      <xdr:col>27</xdr:col>
      <xdr:colOff>348343</xdr:colOff>
      <xdr:row>15</xdr:row>
      <xdr:rowOff>5444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36</xdr:col>
      <xdr:colOff>0</xdr:colOff>
      <xdr:row>1</xdr:row>
      <xdr:rowOff>0</xdr:rowOff>
    </xdr:from>
    <xdr:to>
      <xdr:col>43</xdr:col>
      <xdr:colOff>304800</xdr:colOff>
      <xdr:row>15</xdr:row>
      <xdr:rowOff>5443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44</xdr:col>
      <xdr:colOff>0</xdr:colOff>
      <xdr:row>1</xdr:row>
      <xdr:rowOff>0</xdr:rowOff>
    </xdr:from>
    <xdr:to>
      <xdr:col>51</xdr:col>
      <xdr:colOff>304800</xdr:colOff>
      <xdr:row>16</xdr:row>
      <xdr:rowOff>0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36</xdr:col>
      <xdr:colOff>0</xdr:colOff>
      <xdr:row>16</xdr:row>
      <xdr:rowOff>0</xdr:rowOff>
    </xdr:from>
    <xdr:to>
      <xdr:col>43</xdr:col>
      <xdr:colOff>304800</xdr:colOff>
      <xdr:row>31</xdr:row>
      <xdr:rowOff>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43</xdr:col>
      <xdr:colOff>548640</xdr:colOff>
      <xdr:row>16</xdr:row>
      <xdr:rowOff>17417</xdr:rowOff>
    </xdr:from>
    <xdr:to>
      <xdr:col>51</xdr:col>
      <xdr:colOff>243840</xdr:colOff>
      <xdr:row>31</xdr:row>
      <xdr:rowOff>17417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36</xdr:col>
      <xdr:colOff>0</xdr:colOff>
      <xdr:row>32</xdr:row>
      <xdr:rowOff>3810</xdr:rowOff>
    </xdr:from>
    <xdr:to>
      <xdr:col>43</xdr:col>
      <xdr:colOff>304800</xdr:colOff>
      <xdr:row>47</xdr:row>
      <xdr:rowOff>3811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43</xdr:col>
      <xdr:colOff>563880</xdr:colOff>
      <xdr:row>32</xdr:row>
      <xdr:rowOff>0</xdr:rowOff>
    </xdr:from>
    <xdr:to>
      <xdr:col>51</xdr:col>
      <xdr:colOff>259080</xdr:colOff>
      <xdr:row>47</xdr:row>
      <xdr:rowOff>1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35</xdr:col>
      <xdr:colOff>500743</xdr:colOff>
      <xdr:row>47</xdr:row>
      <xdr:rowOff>97971</xdr:rowOff>
    </xdr:from>
    <xdr:to>
      <xdr:col>43</xdr:col>
      <xdr:colOff>195943</xdr:colOff>
      <xdr:row>62</xdr:row>
      <xdr:rowOff>97971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43</xdr:col>
      <xdr:colOff>455023</xdr:colOff>
      <xdr:row>47</xdr:row>
      <xdr:rowOff>168728</xdr:rowOff>
    </xdr:from>
    <xdr:to>
      <xdr:col>51</xdr:col>
      <xdr:colOff>150223</xdr:colOff>
      <xdr:row>62</xdr:row>
      <xdr:rowOff>168728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36</xdr:col>
      <xdr:colOff>0</xdr:colOff>
      <xdr:row>63</xdr:row>
      <xdr:rowOff>0</xdr:rowOff>
    </xdr:from>
    <xdr:to>
      <xdr:col>43</xdr:col>
      <xdr:colOff>304800</xdr:colOff>
      <xdr:row>78</xdr:row>
      <xdr:rowOff>0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43</xdr:col>
      <xdr:colOff>556260</xdr:colOff>
      <xdr:row>63</xdr:row>
      <xdr:rowOff>45720</xdr:rowOff>
    </xdr:from>
    <xdr:to>
      <xdr:col>51</xdr:col>
      <xdr:colOff>251460</xdr:colOff>
      <xdr:row>78</xdr:row>
      <xdr:rowOff>45720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36</xdr:col>
      <xdr:colOff>0</xdr:colOff>
      <xdr:row>78</xdr:row>
      <xdr:rowOff>0</xdr:rowOff>
    </xdr:from>
    <xdr:to>
      <xdr:col>43</xdr:col>
      <xdr:colOff>304800</xdr:colOff>
      <xdr:row>93</xdr:row>
      <xdr:rowOff>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43</xdr:col>
      <xdr:colOff>586740</xdr:colOff>
      <xdr:row>78</xdr:row>
      <xdr:rowOff>78377</xdr:rowOff>
    </xdr:from>
    <xdr:to>
      <xdr:col>51</xdr:col>
      <xdr:colOff>281940</xdr:colOff>
      <xdr:row>93</xdr:row>
      <xdr:rowOff>78377</xdr:rowOff>
    </xdr:to>
    <xdr:graphicFrame macro="">
      <xdr:nvGraphicFramePr>
        <xdr:cNvPr id="38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36</xdr:col>
      <xdr:colOff>0</xdr:colOff>
      <xdr:row>94</xdr:row>
      <xdr:rowOff>0</xdr:rowOff>
    </xdr:from>
    <xdr:to>
      <xdr:col>43</xdr:col>
      <xdr:colOff>304800</xdr:colOff>
      <xdr:row>109</xdr:row>
      <xdr:rowOff>-1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44</xdr:col>
      <xdr:colOff>0</xdr:colOff>
      <xdr:row>95</xdr:row>
      <xdr:rowOff>-1</xdr:rowOff>
    </xdr:from>
    <xdr:to>
      <xdr:col>51</xdr:col>
      <xdr:colOff>304800</xdr:colOff>
      <xdr:row>110</xdr:row>
      <xdr:rowOff>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36</xdr:col>
      <xdr:colOff>0</xdr:colOff>
      <xdr:row>109</xdr:row>
      <xdr:rowOff>0</xdr:rowOff>
    </xdr:from>
    <xdr:to>
      <xdr:col>43</xdr:col>
      <xdr:colOff>304800</xdr:colOff>
      <xdr:row>124</xdr:row>
      <xdr:rowOff>0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44</xdr:col>
      <xdr:colOff>0</xdr:colOff>
      <xdr:row>109</xdr:row>
      <xdr:rowOff>60960</xdr:rowOff>
    </xdr:from>
    <xdr:to>
      <xdr:col>51</xdr:col>
      <xdr:colOff>304800</xdr:colOff>
      <xdr:row>124</xdr:row>
      <xdr:rowOff>60960</xdr:rowOff>
    </xdr:to>
    <xdr:graphicFrame macro="">
      <xdr:nvGraphicFramePr>
        <xdr:cNvPr id="42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36</xdr:col>
      <xdr:colOff>0</xdr:colOff>
      <xdr:row>125</xdr:row>
      <xdr:rowOff>0</xdr:rowOff>
    </xdr:from>
    <xdr:to>
      <xdr:col>43</xdr:col>
      <xdr:colOff>304800</xdr:colOff>
      <xdr:row>140</xdr:row>
      <xdr:rowOff>0</xdr:rowOff>
    </xdr:to>
    <xdr:graphicFrame macro="">
      <xdr:nvGraphicFramePr>
        <xdr:cNvPr id="43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44</xdr:col>
      <xdr:colOff>0</xdr:colOff>
      <xdr:row>125</xdr:row>
      <xdr:rowOff>0</xdr:rowOff>
    </xdr:from>
    <xdr:to>
      <xdr:col>51</xdr:col>
      <xdr:colOff>304800</xdr:colOff>
      <xdr:row>140</xdr:row>
      <xdr:rowOff>0</xdr:rowOff>
    </xdr:to>
    <xdr:graphicFrame macro="">
      <xdr:nvGraphicFramePr>
        <xdr:cNvPr id="44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36</xdr:col>
      <xdr:colOff>0</xdr:colOff>
      <xdr:row>141</xdr:row>
      <xdr:rowOff>0</xdr:rowOff>
    </xdr:from>
    <xdr:to>
      <xdr:col>43</xdr:col>
      <xdr:colOff>304800</xdr:colOff>
      <xdr:row>156</xdr:row>
      <xdr:rowOff>0</xdr:rowOff>
    </xdr:to>
    <xdr:graphicFrame macro="">
      <xdr:nvGraphicFramePr>
        <xdr:cNvPr id="45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44</xdr:col>
      <xdr:colOff>0</xdr:colOff>
      <xdr:row>141</xdr:row>
      <xdr:rowOff>0</xdr:rowOff>
    </xdr:from>
    <xdr:to>
      <xdr:col>51</xdr:col>
      <xdr:colOff>304800</xdr:colOff>
      <xdr:row>156</xdr:row>
      <xdr:rowOff>0</xdr:rowOff>
    </xdr:to>
    <xdr:graphicFrame macro="">
      <xdr:nvGraphicFramePr>
        <xdr:cNvPr id="46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36</xdr:col>
      <xdr:colOff>0</xdr:colOff>
      <xdr:row>157</xdr:row>
      <xdr:rowOff>0</xdr:rowOff>
    </xdr:from>
    <xdr:to>
      <xdr:col>43</xdr:col>
      <xdr:colOff>304800</xdr:colOff>
      <xdr:row>172</xdr:row>
      <xdr:rowOff>0</xdr:rowOff>
    </xdr:to>
    <xdr:graphicFrame macro="">
      <xdr:nvGraphicFramePr>
        <xdr:cNvPr id="47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44</xdr:col>
      <xdr:colOff>0</xdr:colOff>
      <xdr:row>157</xdr:row>
      <xdr:rowOff>0</xdr:rowOff>
    </xdr:from>
    <xdr:to>
      <xdr:col>51</xdr:col>
      <xdr:colOff>304800</xdr:colOff>
      <xdr:row>172</xdr:row>
      <xdr:rowOff>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36</xdr:col>
      <xdr:colOff>0</xdr:colOff>
      <xdr:row>173</xdr:row>
      <xdr:rowOff>0</xdr:rowOff>
    </xdr:from>
    <xdr:to>
      <xdr:col>43</xdr:col>
      <xdr:colOff>304800</xdr:colOff>
      <xdr:row>188</xdr:row>
      <xdr:rowOff>0</xdr:rowOff>
    </xdr:to>
    <xdr:graphicFrame macro="">
      <xdr:nvGraphicFramePr>
        <xdr:cNvPr id="49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44</xdr:col>
      <xdr:colOff>0</xdr:colOff>
      <xdr:row>173</xdr:row>
      <xdr:rowOff>0</xdr:rowOff>
    </xdr:from>
    <xdr:to>
      <xdr:col>51</xdr:col>
      <xdr:colOff>304800</xdr:colOff>
      <xdr:row>188</xdr:row>
      <xdr:rowOff>0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52</xdr:col>
      <xdr:colOff>0</xdr:colOff>
      <xdr:row>1</xdr:row>
      <xdr:rowOff>0</xdr:rowOff>
    </xdr:from>
    <xdr:to>
      <xdr:col>59</xdr:col>
      <xdr:colOff>304800</xdr:colOff>
      <xdr:row>15</xdr:row>
      <xdr:rowOff>5443</xdr:rowOff>
    </xdr:to>
    <xdr:graphicFrame macro="">
      <xdr:nvGraphicFramePr>
        <xdr:cNvPr id="51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60</xdr:col>
      <xdr:colOff>0</xdr:colOff>
      <xdr:row>1</xdr:row>
      <xdr:rowOff>0</xdr:rowOff>
    </xdr:from>
    <xdr:to>
      <xdr:col>67</xdr:col>
      <xdr:colOff>304800</xdr:colOff>
      <xdr:row>16</xdr:row>
      <xdr:rowOff>0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52</xdr:col>
      <xdr:colOff>0</xdr:colOff>
      <xdr:row>16</xdr:row>
      <xdr:rowOff>0</xdr:rowOff>
    </xdr:from>
    <xdr:to>
      <xdr:col>59</xdr:col>
      <xdr:colOff>304800</xdr:colOff>
      <xdr:row>31</xdr:row>
      <xdr:rowOff>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59</xdr:col>
      <xdr:colOff>548640</xdr:colOff>
      <xdr:row>16</xdr:row>
      <xdr:rowOff>17417</xdr:rowOff>
    </xdr:from>
    <xdr:to>
      <xdr:col>67</xdr:col>
      <xdr:colOff>243840</xdr:colOff>
      <xdr:row>31</xdr:row>
      <xdr:rowOff>17417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52</xdr:col>
      <xdr:colOff>0</xdr:colOff>
      <xdr:row>32</xdr:row>
      <xdr:rowOff>3810</xdr:rowOff>
    </xdr:from>
    <xdr:to>
      <xdr:col>59</xdr:col>
      <xdr:colOff>304800</xdr:colOff>
      <xdr:row>47</xdr:row>
      <xdr:rowOff>3811</xdr:rowOff>
    </xdr:to>
    <xdr:graphicFrame macro="">
      <xdr:nvGraphicFramePr>
        <xdr:cNvPr id="55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59</xdr:col>
      <xdr:colOff>563880</xdr:colOff>
      <xdr:row>32</xdr:row>
      <xdr:rowOff>0</xdr:rowOff>
    </xdr:from>
    <xdr:to>
      <xdr:col>67</xdr:col>
      <xdr:colOff>259080</xdr:colOff>
      <xdr:row>47</xdr:row>
      <xdr:rowOff>1</xdr:rowOff>
    </xdr:to>
    <xdr:graphicFrame macro="">
      <xdr:nvGraphicFramePr>
        <xdr:cNvPr id="56" name="Chart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52</xdr:col>
      <xdr:colOff>0</xdr:colOff>
      <xdr:row>63</xdr:row>
      <xdr:rowOff>0</xdr:rowOff>
    </xdr:from>
    <xdr:to>
      <xdr:col>59</xdr:col>
      <xdr:colOff>304800</xdr:colOff>
      <xdr:row>78</xdr:row>
      <xdr:rowOff>0</xdr:rowOff>
    </xdr:to>
    <xdr:graphicFrame macro="">
      <xdr:nvGraphicFramePr>
        <xdr:cNvPr id="57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59</xdr:col>
      <xdr:colOff>556260</xdr:colOff>
      <xdr:row>63</xdr:row>
      <xdr:rowOff>45720</xdr:rowOff>
    </xdr:from>
    <xdr:to>
      <xdr:col>67</xdr:col>
      <xdr:colOff>251460</xdr:colOff>
      <xdr:row>78</xdr:row>
      <xdr:rowOff>45720</xdr:rowOff>
    </xdr:to>
    <xdr:graphicFrame macro="">
      <xdr:nvGraphicFramePr>
        <xdr:cNvPr id="58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52</xdr:col>
      <xdr:colOff>0</xdr:colOff>
      <xdr:row>78</xdr:row>
      <xdr:rowOff>0</xdr:rowOff>
    </xdr:from>
    <xdr:to>
      <xdr:col>59</xdr:col>
      <xdr:colOff>304800</xdr:colOff>
      <xdr:row>93</xdr:row>
      <xdr:rowOff>0</xdr:rowOff>
    </xdr:to>
    <xdr:graphicFrame macro="">
      <xdr:nvGraphicFramePr>
        <xdr:cNvPr id="59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59</xdr:col>
      <xdr:colOff>586740</xdr:colOff>
      <xdr:row>78</xdr:row>
      <xdr:rowOff>78377</xdr:rowOff>
    </xdr:from>
    <xdr:to>
      <xdr:col>67</xdr:col>
      <xdr:colOff>281940</xdr:colOff>
      <xdr:row>93</xdr:row>
      <xdr:rowOff>78377</xdr:rowOff>
    </xdr:to>
    <xdr:graphicFrame macro="">
      <xdr:nvGraphicFramePr>
        <xdr:cNvPr id="60" name="Chart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52</xdr:col>
      <xdr:colOff>0</xdr:colOff>
      <xdr:row>94</xdr:row>
      <xdr:rowOff>0</xdr:rowOff>
    </xdr:from>
    <xdr:to>
      <xdr:col>59</xdr:col>
      <xdr:colOff>304800</xdr:colOff>
      <xdr:row>109</xdr:row>
      <xdr:rowOff>-1</xdr:rowOff>
    </xdr:to>
    <xdr:graphicFrame macro="">
      <xdr:nvGraphicFramePr>
        <xdr:cNvPr id="61" name="Chart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60</xdr:col>
      <xdr:colOff>0</xdr:colOff>
      <xdr:row>95</xdr:row>
      <xdr:rowOff>-1</xdr:rowOff>
    </xdr:from>
    <xdr:to>
      <xdr:col>67</xdr:col>
      <xdr:colOff>304800</xdr:colOff>
      <xdr:row>110</xdr:row>
      <xdr:rowOff>0</xdr:rowOff>
    </xdr:to>
    <xdr:graphicFrame macro="">
      <xdr:nvGraphicFramePr>
        <xdr:cNvPr id="62" name="Chart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52</xdr:col>
      <xdr:colOff>0</xdr:colOff>
      <xdr:row>109</xdr:row>
      <xdr:rowOff>0</xdr:rowOff>
    </xdr:from>
    <xdr:to>
      <xdr:col>59</xdr:col>
      <xdr:colOff>304800</xdr:colOff>
      <xdr:row>124</xdr:row>
      <xdr:rowOff>0</xdr:rowOff>
    </xdr:to>
    <xdr:graphicFrame macro="">
      <xdr:nvGraphicFramePr>
        <xdr:cNvPr id="63" name="Chart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60</xdr:col>
      <xdr:colOff>0</xdr:colOff>
      <xdr:row>109</xdr:row>
      <xdr:rowOff>60960</xdr:rowOff>
    </xdr:from>
    <xdr:to>
      <xdr:col>67</xdr:col>
      <xdr:colOff>304800</xdr:colOff>
      <xdr:row>124</xdr:row>
      <xdr:rowOff>60960</xdr:rowOff>
    </xdr:to>
    <xdr:graphicFrame macro="">
      <xdr:nvGraphicFramePr>
        <xdr:cNvPr id="64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52</xdr:col>
      <xdr:colOff>0</xdr:colOff>
      <xdr:row>125</xdr:row>
      <xdr:rowOff>0</xdr:rowOff>
    </xdr:from>
    <xdr:to>
      <xdr:col>59</xdr:col>
      <xdr:colOff>304800</xdr:colOff>
      <xdr:row>140</xdr:row>
      <xdr:rowOff>0</xdr:rowOff>
    </xdr:to>
    <xdr:graphicFrame macro="">
      <xdr:nvGraphicFramePr>
        <xdr:cNvPr id="65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60</xdr:col>
      <xdr:colOff>0</xdr:colOff>
      <xdr:row>125</xdr:row>
      <xdr:rowOff>0</xdr:rowOff>
    </xdr:from>
    <xdr:to>
      <xdr:col>67</xdr:col>
      <xdr:colOff>304800</xdr:colOff>
      <xdr:row>140</xdr:row>
      <xdr:rowOff>0</xdr:rowOff>
    </xdr:to>
    <xdr:graphicFrame macro="">
      <xdr:nvGraphicFramePr>
        <xdr:cNvPr id="66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52</xdr:col>
      <xdr:colOff>0</xdr:colOff>
      <xdr:row>141</xdr:row>
      <xdr:rowOff>0</xdr:rowOff>
    </xdr:from>
    <xdr:to>
      <xdr:col>59</xdr:col>
      <xdr:colOff>304800</xdr:colOff>
      <xdr:row>156</xdr:row>
      <xdr:rowOff>0</xdr:rowOff>
    </xdr:to>
    <xdr:graphicFrame macro="">
      <xdr:nvGraphicFramePr>
        <xdr:cNvPr id="67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60</xdr:col>
      <xdr:colOff>0</xdr:colOff>
      <xdr:row>141</xdr:row>
      <xdr:rowOff>0</xdr:rowOff>
    </xdr:from>
    <xdr:to>
      <xdr:col>67</xdr:col>
      <xdr:colOff>304800</xdr:colOff>
      <xdr:row>156</xdr:row>
      <xdr:rowOff>0</xdr:rowOff>
    </xdr:to>
    <xdr:graphicFrame macro="">
      <xdr:nvGraphicFramePr>
        <xdr:cNvPr id="68" name="Chart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52</xdr:col>
      <xdr:colOff>0</xdr:colOff>
      <xdr:row>157</xdr:row>
      <xdr:rowOff>0</xdr:rowOff>
    </xdr:from>
    <xdr:to>
      <xdr:col>59</xdr:col>
      <xdr:colOff>304800</xdr:colOff>
      <xdr:row>172</xdr:row>
      <xdr:rowOff>0</xdr:rowOff>
    </xdr:to>
    <xdr:graphicFrame macro="">
      <xdr:nvGraphicFramePr>
        <xdr:cNvPr id="69" name="Chart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60</xdr:col>
      <xdr:colOff>0</xdr:colOff>
      <xdr:row>157</xdr:row>
      <xdr:rowOff>0</xdr:rowOff>
    </xdr:from>
    <xdr:to>
      <xdr:col>67</xdr:col>
      <xdr:colOff>304800</xdr:colOff>
      <xdr:row>172</xdr:row>
      <xdr:rowOff>0</xdr:rowOff>
    </xdr:to>
    <xdr:graphicFrame macro="">
      <xdr:nvGraphicFramePr>
        <xdr:cNvPr id="70" name="Chart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52</xdr:col>
      <xdr:colOff>0</xdr:colOff>
      <xdr:row>173</xdr:row>
      <xdr:rowOff>0</xdr:rowOff>
    </xdr:from>
    <xdr:to>
      <xdr:col>59</xdr:col>
      <xdr:colOff>304800</xdr:colOff>
      <xdr:row>188</xdr:row>
      <xdr:rowOff>0</xdr:rowOff>
    </xdr:to>
    <xdr:graphicFrame macro="">
      <xdr:nvGraphicFramePr>
        <xdr:cNvPr id="71" name="Chart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60</xdr:col>
      <xdr:colOff>0</xdr:colOff>
      <xdr:row>173</xdr:row>
      <xdr:rowOff>0</xdr:rowOff>
    </xdr:from>
    <xdr:to>
      <xdr:col>67</xdr:col>
      <xdr:colOff>304800</xdr:colOff>
      <xdr:row>188</xdr:row>
      <xdr:rowOff>0</xdr:rowOff>
    </xdr:to>
    <xdr:graphicFrame macro="">
      <xdr:nvGraphicFramePr>
        <xdr:cNvPr id="72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75</xdr:col>
      <xdr:colOff>586740</xdr:colOff>
      <xdr:row>78</xdr:row>
      <xdr:rowOff>78377</xdr:rowOff>
    </xdr:from>
    <xdr:to>
      <xdr:col>83</xdr:col>
      <xdr:colOff>281940</xdr:colOff>
      <xdr:row>93</xdr:row>
      <xdr:rowOff>78377</xdr:rowOff>
    </xdr:to>
    <xdr:graphicFrame macro="">
      <xdr:nvGraphicFramePr>
        <xdr:cNvPr id="82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52</xdr:col>
      <xdr:colOff>0</xdr:colOff>
      <xdr:row>48</xdr:row>
      <xdr:rowOff>0</xdr:rowOff>
    </xdr:from>
    <xdr:to>
      <xdr:col>59</xdr:col>
      <xdr:colOff>304800</xdr:colOff>
      <xdr:row>63</xdr:row>
      <xdr:rowOff>0</xdr:rowOff>
    </xdr:to>
    <xdr:graphicFrame macro="">
      <xdr:nvGraphicFramePr>
        <xdr:cNvPr id="95" name="Chart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59</xdr:col>
      <xdr:colOff>563880</xdr:colOff>
      <xdr:row>48</xdr:row>
      <xdr:rowOff>70757</xdr:rowOff>
    </xdr:from>
    <xdr:to>
      <xdr:col>67</xdr:col>
      <xdr:colOff>259080</xdr:colOff>
      <xdr:row>63</xdr:row>
      <xdr:rowOff>70757</xdr:rowOff>
    </xdr:to>
    <xdr:graphicFrame macro="">
      <xdr:nvGraphicFramePr>
        <xdr:cNvPr id="96" name="Chart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68</xdr:col>
      <xdr:colOff>0</xdr:colOff>
      <xdr:row>1</xdr:row>
      <xdr:rowOff>0</xdr:rowOff>
    </xdr:from>
    <xdr:to>
      <xdr:col>75</xdr:col>
      <xdr:colOff>304800</xdr:colOff>
      <xdr:row>16</xdr:row>
      <xdr:rowOff>0</xdr:rowOff>
    </xdr:to>
    <xdr:graphicFrame macro="">
      <xdr:nvGraphicFramePr>
        <xdr:cNvPr id="112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68</xdr:col>
      <xdr:colOff>30480</xdr:colOff>
      <xdr:row>16</xdr:row>
      <xdr:rowOff>68580</xdr:rowOff>
    </xdr:from>
    <xdr:to>
      <xdr:col>75</xdr:col>
      <xdr:colOff>335280</xdr:colOff>
      <xdr:row>31</xdr:row>
      <xdr:rowOff>68580</xdr:rowOff>
    </xdr:to>
    <xdr:graphicFrame macro="">
      <xdr:nvGraphicFramePr>
        <xdr:cNvPr id="113" name="Chart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68</xdr:col>
      <xdr:colOff>152400</xdr:colOff>
      <xdr:row>33</xdr:row>
      <xdr:rowOff>22860</xdr:rowOff>
    </xdr:from>
    <xdr:to>
      <xdr:col>75</xdr:col>
      <xdr:colOff>457200</xdr:colOff>
      <xdr:row>48</xdr:row>
      <xdr:rowOff>22860</xdr:rowOff>
    </xdr:to>
    <xdr:graphicFrame macro="">
      <xdr:nvGraphicFramePr>
        <xdr:cNvPr id="114" name="Chart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68</xdr:col>
      <xdr:colOff>167640</xdr:colOff>
      <xdr:row>48</xdr:row>
      <xdr:rowOff>114300</xdr:rowOff>
    </xdr:from>
    <xdr:to>
      <xdr:col>75</xdr:col>
      <xdr:colOff>472440</xdr:colOff>
      <xdr:row>63</xdr:row>
      <xdr:rowOff>114300</xdr:rowOff>
    </xdr:to>
    <xdr:graphicFrame macro="">
      <xdr:nvGraphicFramePr>
        <xdr:cNvPr id="115" name="Chart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68</xdr:col>
      <xdr:colOff>243840</xdr:colOff>
      <xdr:row>64</xdr:row>
      <xdr:rowOff>83820</xdr:rowOff>
    </xdr:from>
    <xdr:to>
      <xdr:col>75</xdr:col>
      <xdr:colOff>548640</xdr:colOff>
      <xdr:row>79</xdr:row>
      <xdr:rowOff>83820</xdr:rowOff>
    </xdr:to>
    <xdr:graphicFrame macro="">
      <xdr:nvGraphicFramePr>
        <xdr:cNvPr id="116" name="Chart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68</xdr:col>
      <xdr:colOff>213360</xdr:colOff>
      <xdr:row>80</xdr:row>
      <xdr:rowOff>7620</xdr:rowOff>
    </xdr:from>
    <xdr:to>
      <xdr:col>75</xdr:col>
      <xdr:colOff>518160</xdr:colOff>
      <xdr:row>95</xdr:row>
      <xdr:rowOff>7620</xdr:rowOff>
    </xdr:to>
    <xdr:graphicFrame macro="">
      <xdr:nvGraphicFramePr>
        <xdr:cNvPr id="117" name="Chart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68</xdr:col>
      <xdr:colOff>259080</xdr:colOff>
      <xdr:row>95</xdr:row>
      <xdr:rowOff>99060</xdr:rowOff>
    </xdr:from>
    <xdr:to>
      <xdr:col>75</xdr:col>
      <xdr:colOff>563880</xdr:colOff>
      <xdr:row>110</xdr:row>
      <xdr:rowOff>99060</xdr:rowOff>
    </xdr:to>
    <xdr:graphicFrame macro="">
      <xdr:nvGraphicFramePr>
        <xdr:cNvPr id="118" name="Chart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68</xdr:col>
      <xdr:colOff>167640</xdr:colOff>
      <xdr:row>111</xdr:row>
      <xdr:rowOff>83820</xdr:rowOff>
    </xdr:from>
    <xdr:to>
      <xdr:col>75</xdr:col>
      <xdr:colOff>472440</xdr:colOff>
      <xdr:row>126</xdr:row>
      <xdr:rowOff>83820</xdr:rowOff>
    </xdr:to>
    <xdr:graphicFrame macro="">
      <xdr:nvGraphicFramePr>
        <xdr:cNvPr id="119" name="Chart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68</xdr:col>
      <xdr:colOff>228600</xdr:colOff>
      <xdr:row>127</xdr:row>
      <xdr:rowOff>7620</xdr:rowOff>
    </xdr:from>
    <xdr:to>
      <xdr:col>75</xdr:col>
      <xdr:colOff>533400</xdr:colOff>
      <xdr:row>142</xdr:row>
      <xdr:rowOff>7620</xdr:rowOff>
    </xdr:to>
    <xdr:graphicFrame macro="">
      <xdr:nvGraphicFramePr>
        <xdr:cNvPr id="120" name="Chart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68</xdr:col>
      <xdr:colOff>167640</xdr:colOff>
      <xdr:row>142</xdr:row>
      <xdr:rowOff>160020</xdr:rowOff>
    </xdr:from>
    <xdr:to>
      <xdr:col>75</xdr:col>
      <xdr:colOff>472440</xdr:colOff>
      <xdr:row>157</xdr:row>
      <xdr:rowOff>160020</xdr:rowOff>
    </xdr:to>
    <xdr:graphicFrame macro="">
      <xdr:nvGraphicFramePr>
        <xdr:cNvPr id="121" name="Chart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68</xdr:col>
      <xdr:colOff>274320</xdr:colOff>
      <xdr:row>157</xdr:row>
      <xdr:rowOff>129540</xdr:rowOff>
    </xdr:from>
    <xdr:to>
      <xdr:col>75</xdr:col>
      <xdr:colOff>579120</xdr:colOff>
      <xdr:row>172</xdr:row>
      <xdr:rowOff>129540</xdr:rowOff>
    </xdr:to>
    <xdr:graphicFrame macro="">
      <xdr:nvGraphicFramePr>
        <xdr:cNvPr id="122" name="Chart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68</xdr:col>
      <xdr:colOff>15240</xdr:colOff>
      <xdr:row>173</xdr:row>
      <xdr:rowOff>53340</xdr:rowOff>
    </xdr:from>
    <xdr:to>
      <xdr:col>75</xdr:col>
      <xdr:colOff>320040</xdr:colOff>
      <xdr:row>188</xdr:row>
      <xdr:rowOff>53340</xdr:rowOff>
    </xdr:to>
    <xdr:graphicFrame macro="">
      <xdr:nvGraphicFramePr>
        <xdr:cNvPr id="123" name="Chart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76</xdr:col>
      <xdr:colOff>0</xdr:colOff>
      <xdr:row>1</xdr:row>
      <xdr:rowOff>0</xdr:rowOff>
    </xdr:from>
    <xdr:to>
      <xdr:col>83</xdr:col>
      <xdr:colOff>304800</xdr:colOff>
      <xdr:row>16</xdr:row>
      <xdr:rowOff>0</xdr:rowOff>
    </xdr:to>
    <xdr:graphicFrame macro="">
      <xdr:nvGraphicFramePr>
        <xdr:cNvPr id="124" name="Chart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76</xdr:col>
      <xdr:colOff>30480</xdr:colOff>
      <xdr:row>16</xdr:row>
      <xdr:rowOff>68580</xdr:rowOff>
    </xdr:from>
    <xdr:to>
      <xdr:col>83</xdr:col>
      <xdr:colOff>335280</xdr:colOff>
      <xdr:row>31</xdr:row>
      <xdr:rowOff>68580</xdr:rowOff>
    </xdr:to>
    <xdr:graphicFrame macro="">
      <xdr:nvGraphicFramePr>
        <xdr:cNvPr id="125" name="Chart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76</xdr:col>
      <xdr:colOff>152400</xdr:colOff>
      <xdr:row>33</xdr:row>
      <xdr:rowOff>22860</xdr:rowOff>
    </xdr:from>
    <xdr:to>
      <xdr:col>83</xdr:col>
      <xdr:colOff>457200</xdr:colOff>
      <xdr:row>48</xdr:row>
      <xdr:rowOff>22860</xdr:rowOff>
    </xdr:to>
    <xdr:graphicFrame macro="">
      <xdr:nvGraphicFramePr>
        <xdr:cNvPr id="126" name="Chart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76</xdr:col>
      <xdr:colOff>167640</xdr:colOff>
      <xdr:row>48</xdr:row>
      <xdr:rowOff>114300</xdr:rowOff>
    </xdr:from>
    <xdr:to>
      <xdr:col>83</xdr:col>
      <xdr:colOff>472440</xdr:colOff>
      <xdr:row>63</xdr:row>
      <xdr:rowOff>114300</xdr:rowOff>
    </xdr:to>
    <xdr:graphicFrame macro="">
      <xdr:nvGraphicFramePr>
        <xdr:cNvPr id="127" name="Chart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76</xdr:col>
      <xdr:colOff>243840</xdr:colOff>
      <xdr:row>64</xdr:row>
      <xdr:rowOff>83820</xdr:rowOff>
    </xdr:from>
    <xdr:to>
      <xdr:col>83</xdr:col>
      <xdr:colOff>548640</xdr:colOff>
      <xdr:row>79</xdr:row>
      <xdr:rowOff>83820</xdr:rowOff>
    </xdr:to>
    <xdr:graphicFrame macro="">
      <xdr:nvGraphicFramePr>
        <xdr:cNvPr id="128" name="Chart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76</xdr:col>
      <xdr:colOff>30480</xdr:colOff>
      <xdr:row>79</xdr:row>
      <xdr:rowOff>22860</xdr:rowOff>
    </xdr:from>
    <xdr:to>
      <xdr:col>83</xdr:col>
      <xdr:colOff>335280</xdr:colOff>
      <xdr:row>94</xdr:row>
      <xdr:rowOff>22860</xdr:rowOff>
    </xdr:to>
    <xdr:graphicFrame macro="">
      <xdr:nvGraphicFramePr>
        <xdr:cNvPr id="129" name="Chart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76</xdr:col>
      <xdr:colOff>259080</xdr:colOff>
      <xdr:row>95</xdr:row>
      <xdr:rowOff>99060</xdr:rowOff>
    </xdr:from>
    <xdr:to>
      <xdr:col>83</xdr:col>
      <xdr:colOff>563880</xdr:colOff>
      <xdr:row>110</xdr:row>
      <xdr:rowOff>99060</xdr:rowOff>
    </xdr:to>
    <xdr:graphicFrame macro="">
      <xdr:nvGraphicFramePr>
        <xdr:cNvPr id="130" name="Chart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76</xdr:col>
      <xdr:colOff>167640</xdr:colOff>
      <xdr:row>111</xdr:row>
      <xdr:rowOff>83820</xdr:rowOff>
    </xdr:from>
    <xdr:to>
      <xdr:col>83</xdr:col>
      <xdr:colOff>472440</xdr:colOff>
      <xdr:row>126</xdr:row>
      <xdr:rowOff>83820</xdr:rowOff>
    </xdr:to>
    <xdr:graphicFrame macro="">
      <xdr:nvGraphicFramePr>
        <xdr:cNvPr id="131" name="Chart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76</xdr:col>
      <xdr:colOff>228600</xdr:colOff>
      <xdr:row>127</xdr:row>
      <xdr:rowOff>7620</xdr:rowOff>
    </xdr:from>
    <xdr:to>
      <xdr:col>83</xdr:col>
      <xdr:colOff>533400</xdr:colOff>
      <xdr:row>142</xdr:row>
      <xdr:rowOff>7620</xdr:rowOff>
    </xdr:to>
    <xdr:graphicFrame macro="">
      <xdr:nvGraphicFramePr>
        <xdr:cNvPr id="132" name="Chart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76</xdr:col>
      <xdr:colOff>167640</xdr:colOff>
      <xdr:row>142</xdr:row>
      <xdr:rowOff>160020</xdr:rowOff>
    </xdr:from>
    <xdr:to>
      <xdr:col>83</xdr:col>
      <xdr:colOff>472440</xdr:colOff>
      <xdr:row>157</xdr:row>
      <xdr:rowOff>160020</xdr:rowOff>
    </xdr:to>
    <xdr:graphicFrame macro="">
      <xdr:nvGraphicFramePr>
        <xdr:cNvPr id="133" name="Chart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76</xdr:col>
      <xdr:colOff>274320</xdr:colOff>
      <xdr:row>157</xdr:row>
      <xdr:rowOff>129540</xdr:rowOff>
    </xdr:from>
    <xdr:to>
      <xdr:col>83</xdr:col>
      <xdr:colOff>579120</xdr:colOff>
      <xdr:row>172</xdr:row>
      <xdr:rowOff>129540</xdr:rowOff>
    </xdr:to>
    <xdr:graphicFrame macro="">
      <xdr:nvGraphicFramePr>
        <xdr:cNvPr id="134" name="Chart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76</xdr:col>
      <xdr:colOff>15240</xdr:colOff>
      <xdr:row>173</xdr:row>
      <xdr:rowOff>53340</xdr:rowOff>
    </xdr:from>
    <xdr:to>
      <xdr:col>83</xdr:col>
      <xdr:colOff>320040</xdr:colOff>
      <xdr:row>188</xdr:row>
      <xdr:rowOff>53340</xdr:rowOff>
    </xdr:to>
    <xdr:graphicFrame macro="">
      <xdr:nvGraphicFramePr>
        <xdr:cNvPr id="135" name="Chart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84</xdr:col>
      <xdr:colOff>0</xdr:colOff>
      <xdr:row>1</xdr:row>
      <xdr:rowOff>0</xdr:rowOff>
    </xdr:from>
    <xdr:to>
      <xdr:col>91</xdr:col>
      <xdr:colOff>304800</xdr:colOff>
      <xdr:row>16</xdr:row>
      <xdr:rowOff>0</xdr:rowOff>
    </xdr:to>
    <xdr:graphicFrame macro="">
      <xdr:nvGraphicFramePr>
        <xdr:cNvPr id="136" name="Chart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84</xdr:col>
      <xdr:colOff>30480</xdr:colOff>
      <xdr:row>16</xdr:row>
      <xdr:rowOff>68580</xdr:rowOff>
    </xdr:from>
    <xdr:to>
      <xdr:col>91</xdr:col>
      <xdr:colOff>335280</xdr:colOff>
      <xdr:row>31</xdr:row>
      <xdr:rowOff>68580</xdr:rowOff>
    </xdr:to>
    <xdr:graphicFrame macro="">
      <xdr:nvGraphicFramePr>
        <xdr:cNvPr id="137" name="Chart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84</xdr:col>
      <xdr:colOff>152400</xdr:colOff>
      <xdr:row>33</xdr:row>
      <xdr:rowOff>22860</xdr:rowOff>
    </xdr:from>
    <xdr:to>
      <xdr:col>91</xdr:col>
      <xdr:colOff>457200</xdr:colOff>
      <xdr:row>48</xdr:row>
      <xdr:rowOff>22860</xdr:rowOff>
    </xdr:to>
    <xdr:graphicFrame macro="">
      <xdr:nvGraphicFramePr>
        <xdr:cNvPr id="138" name="Chart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84</xdr:col>
      <xdr:colOff>167640</xdr:colOff>
      <xdr:row>48</xdr:row>
      <xdr:rowOff>114300</xdr:rowOff>
    </xdr:from>
    <xdr:to>
      <xdr:col>91</xdr:col>
      <xdr:colOff>472440</xdr:colOff>
      <xdr:row>63</xdr:row>
      <xdr:rowOff>114300</xdr:rowOff>
    </xdr:to>
    <xdr:graphicFrame macro="">
      <xdr:nvGraphicFramePr>
        <xdr:cNvPr id="139" name="Chart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84</xdr:col>
      <xdr:colOff>243840</xdr:colOff>
      <xdr:row>64</xdr:row>
      <xdr:rowOff>83820</xdr:rowOff>
    </xdr:from>
    <xdr:to>
      <xdr:col>91</xdr:col>
      <xdr:colOff>548640</xdr:colOff>
      <xdr:row>79</xdr:row>
      <xdr:rowOff>83820</xdr:rowOff>
    </xdr:to>
    <xdr:graphicFrame macro="">
      <xdr:nvGraphicFramePr>
        <xdr:cNvPr id="140" name="Chart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84</xdr:col>
      <xdr:colOff>213360</xdr:colOff>
      <xdr:row>80</xdr:row>
      <xdr:rowOff>7620</xdr:rowOff>
    </xdr:from>
    <xdr:to>
      <xdr:col>91</xdr:col>
      <xdr:colOff>518160</xdr:colOff>
      <xdr:row>95</xdr:row>
      <xdr:rowOff>7620</xdr:rowOff>
    </xdr:to>
    <xdr:graphicFrame macro="">
      <xdr:nvGraphicFramePr>
        <xdr:cNvPr id="141" name="Chart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84</xdr:col>
      <xdr:colOff>259080</xdr:colOff>
      <xdr:row>95</xdr:row>
      <xdr:rowOff>99060</xdr:rowOff>
    </xdr:from>
    <xdr:to>
      <xdr:col>91</xdr:col>
      <xdr:colOff>563880</xdr:colOff>
      <xdr:row>110</xdr:row>
      <xdr:rowOff>99060</xdr:rowOff>
    </xdr:to>
    <xdr:graphicFrame macro="">
      <xdr:nvGraphicFramePr>
        <xdr:cNvPr id="142" name="Chart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84</xdr:col>
      <xdr:colOff>167640</xdr:colOff>
      <xdr:row>111</xdr:row>
      <xdr:rowOff>83820</xdr:rowOff>
    </xdr:from>
    <xdr:to>
      <xdr:col>91</xdr:col>
      <xdr:colOff>472440</xdr:colOff>
      <xdr:row>126</xdr:row>
      <xdr:rowOff>83820</xdr:rowOff>
    </xdr:to>
    <xdr:graphicFrame macro="">
      <xdr:nvGraphicFramePr>
        <xdr:cNvPr id="143" name="Chart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84</xdr:col>
      <xdr:colOff>228600</xdr:colOff>
      <xdr:row>127</xdr:row>
      <xdr:rowOff>7620</xdr:rowOff>
    </xdr:from>
    <xdr:to>
      <xdr:col>91</xdr:col>
      <xdr:colOff>533400</xdr:colOff>
      <xdr:row>142</xdr:row>
      <xdr:rowOff>7620</xdr:rowOff>
    </xdr:to>
    <xdr:graphicFrame macro="">
      <xdr:nvGraphicFramePr>
        <xdr:cNvPr id="144" name="Chart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84</xdr:col>
      <xdr:colOff>167640</xdr:colOff>
      <xdr:row>142</xdr:row>
      <xdr:rowOff>160020</xdr:rowOff>
    </xdr:from>
    <xdr:to>
      <xdr:col>91</xdr:col>
      <xdr:colOff>472440</xdr:colOff>
      <xdr:row>157</xdr:row>
      <xdr:rowOff>160020</xdr:rowOff>
    </xdr:to>
    <xdr:graphicFrame macro="">
      <xdr:nvGraphicFramePr>
        <xdr:cNvPr id="145" name="Chart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84</xdr:col>
      <xdr:colOff>274320</xdr:colOff>
      <xdr:row>157</xdr:row>
      <xdr:rowOff>129540</xdr:rowOff>
    </xdr:from>
    <xdr:to>
      <xdr:col>91</xdr:col>
      <xdr:colOff>579120</xdr:colOff>
      <xdr:row>172</xdr:row>
      <xdr:rowOff>129540</xdr:rowOff>
    </xdr:to>
    <xdr:graphicFrame macro="">
      <xdr:nvGraphicFramePr>
        <xdr:cNvPr id="146" name="Chart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84</xdr:col>
      <xdr:colOff>15240</xdr:colOff>
      <xdr:row>173</xdr:row>
      <xdr:rowOff>53340</xdr:rowOff>
    </xdr:from>
    <xdr:to>
      <xdr:col>91</xdr:col>
      <xdr:colOff>320040</xdr:colOff>
      <xdr:row>188</xdr:row>
      <xdr:rowOff>53340</xdr:rowOff>
    </xdr:to>
    <xdr:graphicFrame macro="">
      <xdr:nvGraphicFramePr>
        <xdr:cNvPr id="147" name="Chart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15</xdr:row>
      <xdr:rowOff>76200</xdr:rowOff>
    </xdr:from>
    <xdr:to>
      <xdr:col>6</xdr:col>
      <xdr:colOff>1219200</xdr:colOff>
      <xdr:row>30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8</xdr:col>
      <xdr:colOff>1127760</xdr:colOff>
      <xdr:row>31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topLeftCell="A103" zoomScale="70" zoomScaleNormal="70" workbookViewId="0">
      <selection activeCell="A117" sqref="A117:XFD117"/>
    </sheetView>
  </sheetViews>
  <sheetFormatPr defaultRowHeight="14.4" x14ac:dyDescent="0.3"/>
  <cols>
    <col min="1" max="1" width="14.109375" style="1" customWidth="1"/>
    <col min="2" max="2" width="23.109375" style="1" customWidth="1"/>
    <col min="3" max="3" width="23.77734375" style="3" customWidth="1"/>
    <col min="4" max="5" width="14.109375" style="2" customWidth="1"/>
    <col min="6" max="8" width="14.109375" style="1" customWidth="1"/>
    <col min="9" max="10" width="14.109375" style="2" customWidth="1"/>
    <col min="11" max="11" width="23.77734375" style="3" customWidth="1"/>
  </cols>
  <sheetData>
    <row r="1" spans="1:11" x14ac:dyDescent="0.3">
      <c r="A1" s="1" t="s">
        <v>0</v>
      </c>
      <c r="B1" s="1" t="s">
        <v>1</v>
      </c>
      <c r="C1" s="3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3" t="s">
        <v>9</v>
      </c>
    </row>
    <row r="2" spans="1:11" x14ac:dyDescent="0.3">
      <c r="A2" s="1" t="s">
        <v>10</v>
      </c>
      <c r="B2" s="1" t="s">
        <v>11</v>
      </c>
      <c r="C2" s="3">
        <v>43068.59375</v>
      </c>
      <c r="D2" s="2">
        <v>54.3</v>
      </c>
      <c r="E2" s="2">
        <v>21.8</v>
      </c>
      <c r="F2" s="1" t="s">
        <v>12</v>
      </c>
      <c r="G2" s="1" t="s">
        <v>12</v>
      </c>
      <c r="H2" s="1" t="s">
        <v>12</v>
      </c>
      <c r="I2" s="2">
        <v>100</v>
      </c>
      <c r="K2" s="3">
        <v>43068.59375</v>
      </c>
    </row>
    <row r="3" spans="1:11" ht="43.2" x14ac:dyDescent="0.3">
      <c r="A3" s="1" t="s">
        <v>10</v>
      </c>
      <c r="B3" s="1" t="s">
        <v>13</v>
      </c>
      <c r="C3" s="3">
        <v>43073.572916666701</v>
      </c>
      <c r="D3" s="2">
        <v>54.6</v>
      </c>
      <c r="E3" s="2">
        <v>17.100000000000001</v>
      </c>
      <c r="F3" s="1" t="s">
        <v>14</v>
      </c>
      <c r="G3" s="1" t="s">
        <v>15</v>
      </c>
      <c r="H3" s="1" t="s">
        <v>16</v>
      </c>
      <c r="I3" s="2">
        <v>0</v>
      </c>
      <c r="K3" s="3">
        <v>43073.572916666701</v>
      </c>
    </row>
    <row r="4" spans="1:11" ht="43.2" x14ac:dyDescent="0.3">
      <c r="A4" s="1" t="s">
        <v>10</v>
      </c>
      <c r="B4" s="1" t="s">
        <v>17</v>
      </c>
      <c r="C4" s="3">
        <v>43084.53125</v>
      </c>
      <c r="D4" s="2">
        <v>43.4</v>
      </c>
      <c r="E4" s="2">
        <v>21.7</v>
      </c>
      <c r="F4" s="1" t="s">
        <v>18</v>
      </c>
      <c r="G4" s="1" t="s">
        <v>15</v>
      </c>
      <c r="H4" s="1" t="s">
        <v>19</v>
      </c>
      <c r="I4" s="2">
        <v>0</v>
      </c>
      <c r="K4" s="3">
        <v>43084.53125</v>
      </c>
    </row>
    <row r="5" spans="1:11" ht="43.2" x14ac:dyDescent="0.3">
      <c r="A5" s="1" t="s">
        <v>10</v>
      </c>
      <c r="B5" s="1" t="s">
        <v>20</v>
      </c>
      <c r="C5" s="3">
        <v>43088.489583333299</v>
      </c>
      <c r="D5" s="2">
        <v>24.2</v>
      </c>
      <c r="E5" s="2">
        <v>17.600000000000001</v>
      </c>
      <c r="F5" s="1" t="s">
        <v>18</v>
      </c>
      <c r="G5" s="1" t="s">
        <v>15</v>
      </c>
      <c r="H5" s="1" t="s">
        <v>19</v>
      </c>
      <c r="I5" s="2">
        <v>0</v>
      </c>
      <c r="K5" s="3">
        <v>43088.489583333299</v>
      </c>
    </row>
    <row r="6" spans="1:11" ht="28.8" x14ac:dyDescent="0.3">
      <c r="A6" s="1" t="s">
        <v>10</v>
      </c>
      <c r="B6" s="1" t="s">
        <v>21</v>
      </c>
      <c r="C6" s="3">
        <v>43096.5</v>
      </c>
      <c r="D6" s="2">
        <v>18.399999999999999</v>
      </c>
      <c r="E6" s="2">
        <v>15.9</v>
      </c>
      <c r="F6" s="1" t="s">
        <v>12</v>
      </c>
      <c r="G6" s="1" t="s">
        <v>12</v>
      </c>
      <c r="H6" s="1" t="s">
        <v>22</v>
      </c>
      <c r="I6" s="2">
        <v>100</v>
      </c>
      <c r="K6" s="3">
        <v>43096.5</v>
      </c>
    </row>
    <row r="7" spans="1:11" x14ac:dyDescent="0.3">
      <c r="A7" s="1" t="s">
        <v>10</v>
      </c>
      <c r="B7" s="1" t="s">
        <v>23</v>
      </c>
      <c r="C7" s="3">
        <v>43112.708333333299</v>
      </c>
      <c r="D7" s="2">
        <v>367</v>
      </c>
      <c r="F7" s="1" t="s">
        <v>24</v>
      </c>
      <c r="G7" s="1" t="s">
        <v>12</v>
      </c>
      <c r="H7" s="1" t="s">
        <v>12</v>
      </c>
      <c r="I7" s="2">
        <v>1300</v>
      </c>
      <c r="K7" s="3">
        <v>43112.708333333299</v>
      </c>
    </row>
    <row r="8" spans="1:11" ht="72" x14ac:dyDescent="0.3">
      <c r="A8" s="1" t="s">
        <v>10</v>
      </c>
      <c r="B8" s="1" t="s">
        <v>25</v>
      </c>
      <c r="C8" s="3">
        <v>43116.583333333299</v>
      </c>
      <c r="D8" s="2">
        <v>49.9</v>
      </c>
      <c r="E8" s="2">
        <v>24.2</v>
      </c>
      <c r="F8" s="1" t="s">
        <v>26</v>
      </c>
      <c r="G8" s="1" t="s">
        <v>15</v>
      </c>
      <c r="H8" s="1" t="s">
        <v>27</v>
      </c>
      <c r="I8" s="2">
        <v>1300</v>
      </c>
      <c r="K8" s="3">
        <v>43116.583333333299</v>
      </c>
    </row>
    <row r="9" spans="1:11" ht="28.8" x14ac:dyDescent="0.3">
      <c r="A9" s="1" t="s">
        <v>10</v>
      </c>
      <c r="B9" s="1" t="s">
        <v>28</v>
      </c>
      <c r="C9" s="3">
        <v>43124.479166666701</v>
      </c>
      <c r="D9" s="2">
        <v>158</v>
      </c>
      <c r="E9" s="2">
        <v>52.8</v>
      </c>
      <c r="F9" s="1" t="s">
        <v>12</v>
      </c>
      <c r="G9" s="1" t="s">
        <v>12</v>
      </c>
      <c r="H9" s="1" t="s">
        <v>22</v>
      </c>
      <c r="I9" s="2">
        <v>1000.0001</v>
      </c>
      <c r="K9" s="3">
        <v>43124.479166666701</v>
      </c>
    </row>
    <row r="10" spans="1:11" ht="100.8" x14ac:dyDescent="0.3">
      <c r="A10" s="1" t="s">
        <v>10</v>
      </c>
      <c r="B10" s="1" t="s">
        <v>29</v>
      </c>
      <c r="C10" s="3">
        <v>43132.489583333299</v>
      </c>
      <c r="D10" s="2">
        <v>21.2</v>
      </c>
      <c r="E10" s="2">
        <v>23.1</v>
      </c>
      <c r="F10" s="1" t="s">
        <v>30</v>
      </c>
      <c r="G10" s="1" t="s">
        <v>15</v>
      </c>
      <c r="H10" s="1" t="s">
        <v>31</v>
      </c>
      <c r="I10" s="2">
        <v>100</v>
      </c>
      <c r="K10" s="3">
        <v>43132.489583333299</v>
      </c>
    </row>
    <row r="11" spans="1:11" ht="28.8" x14ac:dyDescent="0.3">
      <c r="A11" s="1" t="s">
        <v>10</v>
      </c>
      <c r="B11" s="1" t="s">
        <v>32</v>
      </c>
      <c r="C11" s="3">
        <v>43136.479166666701</v>
      </c>
      <c r="D11" s="2">
        <v>32.200000000000003</v>
      </c>
      <c r="E11" s="2">
        <v>16.899999999999999</v>
      </c>
      <c r="F11" s="1" t="s">
        <v>12</v>
      </c>
      <c r="G11" s="1" t="s">
        <v>12</v>
      </c>
      <c r="H11" s="1" t="s">
        <v>22</v>
      </c>
      <c r="I11" s="2">
        <v>0</v>
      </c>
      <c r="K11" s="3">
        <v>43136.479166666701</v>
      </c>
    </row>
    <row r="12" spans="1:11" x14ac:dyDescent="0.3">
      <c r="A12" s="1" t="s">
        <v>10</v>
      </c>
      <c r="B12" s="1" t="s">
        <v>33</v>
      </c>
      <c r="C12" s="3">
        <v>43152.46875</v>
      </c>
      <c r="D12" s="2">
        <v>240</v>
      </c>
      <c r="E12" s="2">
        <v>108</v>
      </c>
      <c r="F12" s="1" t="s">
        <v>34</v>
      </c>
      <c r="G12" s="1" t="s">
        <v>12</v>
      </c>
      <c r="H12" s="1" t="s">
        <v>12</v>
      </c>
      <c r="I12" s="2">
        <v>3100.0003000000002</v>
      </c>
      <c r="K12" s="3">
        <v>43152.46875</v>
      </c>
    </row>
    <row r="13" spans="1:11" x14ac:dyDescent="0.3">
      <c r="A13" s="1" t="s">
        <v>10</v>
      </c>
      <c r="B13" s="1" t="s">
        <v>35</v>
      </c>
      <c r="C13" s="3">
        <v>43157.5625</v>
      </c>
      <c r="D13" s="2">
        <v>216</v>
      </c>
      <c r="E13" s="2">
        <v>69.2</v>
      </c>
      <c r="F13" s="1" t="s">
        <v>12</v>
      </c>
      <c r="G13" s="1" t="s">
        <v>12</v>
      </c>
      <c r="H13" s="1" t="s">
        <v>12</v>
      </c>
      <c r="I13" s="2">
        <v>500</v>
      </c>
      <c r="K13" s="3">
        <v>43157.5625</v>
      </c>
    </row>
    <row r="14" spans="1:11" x14ac:dyDescent="0.3">
      <c r="A14" s="1" t="s">
        <v>10</v>
      </c>
      <c r="B14" s="1" t="s">
        <v>36</v>
      </c>
      <c r="C14" s="3">
        <v>43168.614583333299</v>
      </c>
      <c r="D14" s="2">
        <v>98.9</v>
      </c>
      <c r="E14" s="2">
        <v>34</v>
      </c>
      <c r="F14" s="1" t="s">
        <v>37</v>
      </c>
      <c r="G14" s="1" t="s">
        <v>12</v>
      </c>
      <c r="H14" s="1" t="s">
        <v>12</v>
      </c>
      <c r="I14" s="2">
        <v>200</v>
      </c>
      <c r="K14" s="3">
        <v>43168.614583333299</v>
      </c>
    </row>
    <row r="15" spans="1:11" x14ac:dyDescent="0.3">
      <c r="A15" s="1" t="s">
        <v>10</v>
      </c>
      <c r="B15" s="1" t="s">
        <v>38</v>
      </c>
      <c r="C15" s="3">
        <v>43181.427083333299</v>
      </c>
      <c r="D15" s="2">
        <v>22.5</v>
      </c>
      <c r="E15" s="2">
        <v>18.399999999999999</v>
      </c>
      <c r="F15" s="1" t="s">
        <v>39</v>
      </c>
      <c r="G15" s="1" t="s">
        <v>12</v>
      </c>
      <c r="H15" s="1" t="s">
        <v>12</v>
      </c>
      <c r="I15" s="2">
        <v>100</v>
      </c>
      <c r="K15" s="3">
        <v>43181.427083333299</v>
      </c>
    </row>
    <row r="16" spans="1:11" x14ac:dyDescent="0.3">
      <c r="A16" s="1" t="s">
        <v>10</v>
      </c>
      <c r="B16" s="1" t="s">
        <v>40</v>
      </c>
      <c r="C16" s="3">
        <v>43190.4375</v>
      </c>
      <c r="D16" s="2">
        <v>838.5</v>
      </c>
      <c r="E16" s="2">
        <v>180</v>
      </c>
      <c r="F16" s="1" t="s">
        <v>41</v>
      </c>
      <c r="G16" s="1" t="s">
        <v>12</v>
      </c>
      <c r="H16" s="1" t="s">
        <v>12</v>
      </c>
      <c r="I16" s="2">
        <v>400</v>
      </c>
      <c r="K16" s="3">
        <v>43190.4375</v>
      </c>
    </row>
    <row r="17" spans="1:11" x14ac:dyDescent="0.3">
      <c r="A17" s="1" t="s">
        <v>42</v>
      </c>
      <c r="B17" s="1" t="s">
        <v>43</v>
      </c>
      <c r="C17" s="3">
        <v>43068.604166666701</v>
      </c>
      <c r="D17" s="2">
        <v>54.4</v>
      </c>
      <c r="E17" s="2">
        <v>32.5</v>
      </c>
      <c r="F17" s="1" t="s">
        <v>12</v>
      </c>
      <c r="G17" s="1" t="s">
        <v>12</v>
      </c>
      <c r="H17" s="1" t="s">
        <v>12</v>
      </c>
      <c r="I17" s="2">
        <v>1300</v>
      </c>
      <c r="K17" s="3">
        <v>43068.604166666701</v>
      </c>
    </row>
    <row r="18" spans="1:11" ht="43.2" x14ac:dyDescent="0.3">
      <c r="A18" s="1" t="s">
        <v>42</v>
      </c>
      <c r="B18" s="1" t="s">
        <v>44</v>
      </c>
      <c r="C18" s="3">
        <v>43073.583333333299</v>
      </c>
      <c r="D18" s="2">
        <v>37.6</v>
      </c>
      <c r="E18" s="2">
        <v>31</v>
      </c>
      <c r="F18" s="1" t="s">
        <v>45</v>
      </c>
      <c r="G18" s="1" t="s">
        <v>15</v>
      </c>
      <c r="H18" s="1" t="s">
        <v>16</v>
      </c>
      <c r="I18" s="2">
        <v>900</v>
      </c>
      <c r="K18" s="3">
        <v>43073.583333333299</v>
      </c>
    </row>
    <row r="19" spans="1:11" ht="43.2" x14ac:dyDescent="0.3">
      <c r="A19" s="1" t="s">
        <v>42</v>
      </c>
      <c r="B19" s="1" t="s">
        <v>46</v>
      </c>
      <c r="C19" s="3">
        <v>43084.510416666701</v>
      </c>
      <c r="D19" s="2">
        <v>43.1</v>
      </c>
      <c r="E19" s="2">
        <v>35.1</v>
      </c>
      <c r="F19" s="1" t="s">
        <v>47</v>
      </c>
      <c r="G19" s="1" t="s">
        <v>15</v>
      </c>
      <c r="H19" s="1" t="s">
        <v>19</v>
      </c>
      <c r="I19" s="2">
        <v>400</v>
      </c>
      <c r="K19" s="3">
        <v>43084.510416666701</v>
      </c>
    </row>
    <row r="20" spans="1:11" ht="43.2" x14ac:dyDescent="0.3">
      <c r="A20" s="1" t="s">
        <v>42</v>
      </c>
      <c r="B20" s="1" t="s">
        <v>48</v>
      </c>
      <c r="C20" s="3">
        <v>43088.458333333299</v>
      </c>
      <c r="D20" s="2">
        <v>33.9</v>
      </c>
      <c r="E20" s="2">
        <v>27.4</v>
      </c>
      <c r="F20" s="1" t="s">
        <v>49</v>
      </c>
      <c r="G20" s="1" t="s">
        <v>15</v>
      </c>
      <c r="H20" s="1" t="s">
        <v>19</v>
      </c>
      <c r="I20" s="2">
        <v>600</v>
      </c>
      <c r="K20" s="3">
        <v>43088.458333333299</v>
      </c>
    </row>
    <row r="21" spans="1:11" x14ac:dyDescent="0.3">
      <c r="A21" s="1" t="s">
        <v>42</v>
      </c>
      <c r="B21" s="1" t="s">
        <v>50</v>
      </c>
      <c r="C21" s="3">
        <v>43096.479166666701</v>
      </c>
      <c r="D21" s="2">
        <v>45.6</v>
      </c>
      <c r="E21" s="2">
        <v>36.299999999999997</v>
      </c>
      <c r="F21" s="1" t="s">
        <v>12</v>
      </c>
      <c r="G21" s="1" t="s">
        <v>12</v>
      </c>
      <c r="H21" s="1" t="s">
        <v>12</v>
      </c>
      <c r="I21" s="2">
        <v>300</v>
      </c>
      <c r="K21" s="3">
        <v>43096.479166666701</v>
      </c>
    </row>
    <row r="22" spans="1:11" x14ac:dyDescent="0.3">
      <c r="A22" s="1" t="s">
        <v>42</v>
      </c>
      <c r="B22" s="1" t="s">
        <v>51</v>
      </c>
      <c r="C22" s="3">
        <v>43109.416666666701</v>
      </c>
      <c r="D22" s="2">
        <v>40.299999999999997</v>
      </c>
      <c r="E22" s="2">
        <v>26.4</v>
      </c>
      <c r="F22" s="1" t="s">
        <v>12</v>
      </c>
      <c r="G22" s="1" t="s">
        <v>12</v>
      </c>
      <c r="H22" s="1" t="s">
        <v>12</v>
      </c>
      <c r="I22" s="2">
        <v>100</v>
      </c>
      <c r="K22" s="3">
        <v>43109.416666666701</v>
      </c>
    </row>
    <row r="23" spans="1:11" ht="43.2" x14ac:dyDescent="0.3">
      <c r="A23" s="1" t="s">
        <v>42</v>
      </c>
      <c r="B23" s="1" t="s">
        <v>52</v>
      </c>
      <c r="C23" s="3">
        <v>43116.625</v>
      </c>
      <c r="D23" s="2">
        <v>56.2</v>
      </c>
      <c r="E23" s="2">
        <v>39.700000000000003</v>
      </c>
      <c r="F23" s="1" t="s">
        <v>53</v>
      </c>
      <c r="G23" s="1" t="s">
        <v>15</v>
      </c>
      <c r="H23" s="1" t="s">
        <v>54</v>
      </c>
      <c r="I23" s="2">
        <v>1500</v>
      </c>
      <c r="K23" s="3">
        <v>43116.625</v>
      </c>
    </row>
    <row r="24" spans="1:11" x14ac:dyDescent="0.3">
      <c r="A24" s="1" t="s">
        <v>42</v>
      </c>
      <c r="B24" s="1" t="s">
        <v>55</v>
      </c>
      <c r="C24" s="3">
        <v>43124.458333333299</v>
      </c>
      <c r="D24" s="2">
        <v>453</v>
      </c>
      <c r="E24" s="2">
        <v>422</v>
      </c>
      <c r="F24" s="1" t="s">
        <v>12</v>
      </c>
      <c r="G24" s="1" t="s">
        <v>12</v>
      </c>
      <c r="H24" s="1" t="s">
        <v>12</v>
      </c>
      <c r="I24" s="2">
        <v>8099.9979999999996</v>
      </c>
      <c r="K24" s="3">
        <v>43124.458333333299</v>
      </c>
    </row>
    <row r="25" spans="1:11" ht="72" x14ac:dyDescent="0.3">
      <c r="A25" s="1" t="s">
        <v>42</v>
      </c>
      <c r="B25" s="1" t="s">
        <v>56</v>
      </c>
      <c r="C25" s="3">
        <v>43132.458333333299</v>
      </c>
      <c r="D25" s="2">
        <v>60.3</v>
      </c>
      <c r="E25" s="2">
        <v>48.9</v>
      </c>
      <c r="F25" s="1" t="s">
        <v>57</v>
      </c>
      <c r="G25" s="1" t="s">
        <v>15</v>
      </c>
      <c r="H25" s="1" t="s">
        <v>58</v>
      </c>
      <c r="I25" s="2">
        <v>700</v>
      </c>
      <c r="K25" s="3">
        <v>43132.458333333299</v>
      </c>
    </row>
    <row r="26" spans="1:11" x14ac:dyDescent="0.3">
      <c r="A26" s="1" t="s">
        <v>42</v>
      </c>
      <c r="B26" s="1" t="s">
        <v>59</v>
      </c>
      <c r="C26" s="3">
        <v>43136.458333333299</v>
      </c>
      <c r="D26" s="2">
        <v>49</v>
      </c>
      <c r="E26" s="2">
        <v>38.700000000000003</v>
      </c>
      <c r="F26" s="1" t="s">
        <v>12</v>
      </c>
      <c r="G26" s="1" t="s">
        <v>12</v>
      </c>
      <c r="H26" s="1" t="s">
        <v>12</v>
      </c>
      <c r="I26" s="2">
        <v>300</v>
      </c>
      <c r="K26" s="3">
        <v>43136.458333333299</v>
      </c>
    </row>
    <row r="27" spans="1:11" x14ac:dyDescent="0.3">
      <c r="A27" s="1" t="s">
        <v>42</v>
      </c>
      <c r="B27" s="1" t="s">
        <v>60</v>
      </c>
      <c r="C27" s="3">
        <v>43152.395833333299</v>
      </c>
      <c r="D27" s="2">
        <v>619</v>
      </c>
      <c r="E27" s="2">
        <v>526.20000000000005</v>
      </c>
      <c r="F27" s="1" t="s">
        <v>61</v>
      </c>
      <c r="G27" s="1" t="s">
        <v>12</v>
      </c>
      <c r="H27" s="1" t="s">
        <v>12</v>
      </c>
      <c r="I27" s="2">
        <v>10200.002</v>
      </c>
      <c r="K27" s="3">
        <v>43152.395833333299</v>
      </c>
    </row>
    <row r="28" spans="1:11" x14ac:dyDescent="0.3">
      <c r="A28" s="1" t="s">
        <v>42</v>
      </c>
      <c r="B28" s="1" t="s">
        <v>62</v>
      </c>
      <c r="C28" s="3">
        <v>43157.625</v>
      </c>
      <c r="D28" s="2">
        <v>232</v>
      </c>
      <c r="E28" s="2">
        <v>160</v>
      </c>
      <c r="F28" s="1" t="s">
        <v>12</v>
      </c>
      <c r="G28" s="1" t="s">
        <v>12</v>
      </c>
      <c r="H28" s="1" t="s">
        <v>12</v>
      </c>
      <c r="I28" s="2">
        <v>2500</v>
      </c>
      <c r="K28" s="3">
        <v>43157.625</v>
      </c>
    </row>
    <row r="29" spans="1:11" x14ac:dyDescent="0.3">
      <c r="A29" s="1" t="s">
        <v>42</v>
      </c>
      <c r="B29" s="1" t="s">
        <v>63</v>
      </c>
      <c r="C29" s="3">
        <v>43168.645833333299</v>
      </c>
      <c r="D29" s="2">
        <v>47.3</v>
      </c>
      <c r="E29" s="2">
        <v>36.200000000000003</v>
      </c>
      <c r="F29" s="1" t="s">
        <v>64</v>
      </c>
      <c r="G29" s="1" t="s">
        <v>12</v>
      </c>
      <c r="H29" s="1" t="s">
        <v>12</v>
      </c>
      <c r="I29" s="2">
        <v>2400</v>
      </c>
      <c r="K29" s="3">
        <v>43168.645833333299</v>
      </c>
    </row>
    <row r="30" spans="1:11" x14ac:dyDescent="0.3">
      <c r="A30" s="1" t="s">
        <v>42</v>
      </c>
      <c r="B30" s="1" t="s">
        <v>65</v>
      </c>
      <c r="C30" s="3">
        <v>43181.34375</v>
      </c>
      <c r="D30" s="2">
        <v>28.1</v>
      </c>
      <c r="E30" s="2">
        <v>27</v>
      </c>
      <c r="F30" s="1" t="s">
        <v>66</v>
      </c>
      <c r="G30" s="1" t="s">
        <v>12</v>
      </c>
      <c r="H30" s="1" t="s">
        <v>12</v>
      </c>
      <c r="I30" s="2">
        <v>1100</v>
      </c>
      <c r="K30" s="3">
        <v>43181.34375</v>
      </c>
    </row>
    <row r="31" spans="1:11" x14ac:dyDescent="0.3">
      <c r="A31" s="1" t="s">
        <v>42</v>
      </c>
      <c r="B31" s="1" t="s">
        <v>67</v>
      </c>
      <c r="C31" s="3">
        <v>43190.354166666701</v>
      </c>
      <c r="D31" s="2">
        <v>461.5</v>
      </c>
      <c r="E31" s="2">
        <v>291</v>
      </c>
      <c r="F31" s="1" t="s">
        <v>68</v>
      </c>
      <c r="G31" s="1" t="s">
        <v>12</v>
      </c>
      <c r="H31" s="1" t="s">
        <v>12</v>
      </c>
      <c r="I31" s="2">
        <v>7999.9979999999996</v>
      </c>
      <c r="K31" s="3">
        <v>43190.354166666701</v>
      </c>
    </row>
    <row r="32" spans="1:11" x14ac:dyDescent="0.3">
      <c r="A32" s="1" t="s">
        <v>42</v>
      </c>
      <c r="B32" s="1" t="s">
        <v>69</v>
      </c>
      <c r="C32" s="3">
        <v>43201.791666666701</v>
      </c>
      <c r="D32" s="2">
        <v>26.6</v>
      </c>
      <c r="E32" s="2">
        <v>23.35</v>
      </c>
      <c r="F32" s="1" t="s">
        <v>70</v>
      </c>
      <c r="G32" s="1" t="s">
        <v>12</v>
      </c>
      <c r="H32" s="1" t="s">
        <v>12</v>
      </c>
      <c r="I32" s="2">
        <v>1700</v>
      </c>
      <c r="K32" s="3">
        <v>43201.791666666701</v>
      </c>
    </row>
    <row r="33" spans="1:11" x14ac:dyDescent="0.3">
      <c r="A33" s="1" t="s">
        <v>71</v>
      </c>
      <c r="B33" s="1" t="s">
        <v>72</v>
      </c>
      <c r="C33" s="3">
        <v>43068.4375</v>
      </c>
      <c r="D33" s="2">
        <v>35.799999999999997</v>
      </c>
      <c r="E33" s="2">
        <v>24.5</v>
      </c>
      <c r="F33" s="1" t="s">
        <v>12</v>
      </c>
      <c r="G33" s="1" t="s">
        <v>12</v>
      </c>
      <c r="H33" s="1" t="s">
        <v>12</v>
      </c>
      <c r="I33" s="2">
        <v>100</v>
      </c>
      <c r="K33" s="3">
        <v>43068.4375</v>
      </c>
    </row>
    <row r="34" spans="1:11" ht="43.2" x14ac:dyDescent="0.3">
      <c r="A34" s="1" t="s">
        <v>71</v>
      </c>
      <c r="B34" s="1" t="s">
        <v>73</v>
      </c>
      <c r="C34" s="3">
        <v>43073.46875</v>
      </c>
      <c r="D34" s="2">
        <v>36.799999999999997</v>
      </c>
      <c r="E34" s="2">
        <v>26</v>
      </c>
      <c r="F34" s="1" t="s">
        <v>74</v>
      </c>
      <c r="G34" s="1" t="s">
        <v>15</v>
      </c>
      <c r="H34" s="1" t="s">
        <v>16</v>
      </c>
      <c r="I34" s="2">
        <v>100</v>
      </c>
      <c r="K34" s="3">
        <v>43073.46875</v>
      </c>
    </row>
    <row r="35" spans="1:11" ht="43.2" x14ac:dyDescent="0.3">
      <c r="A35" s="1" t="s">
        <v>71</v>
      </c>
      <c r="B35" s="1" t="s">
        <v>75</v>
      </c>
      <c r="C35" s="3">
        <v>43084.5625</v>
      </c>
      <c r="D35" s="2">
        <v>182</v>
      </c>
      <c r="E35" s="2">
        <v>24</v>
      </c>
      <c r="F35" s="1" t="s">
        <v>76</v>
      </c>
      <c r="G35" s="1" t="s">
        <v>15</v>
      </c>
      <c r="H35" s="1" t="s">
        <v>19</v>
      </c>
      <c r="I35" s="2">
        <v>100</v>
      </c>
      <c r="K35" s="3">
        <v>43084.5625</v>
      </c>
    </row>
    <row r="36" spans="1:11" ht="43.2" x14ac:dyDescent="0.3">
      <c r="A36" s="1" t="s">
        <v>71</v>
      </c>
      <c r="B36" s="1" t="s">
        <v>77</v>
      </c>
      <c r="C36" s="3">
        <v>43088.520833333299</v>
      </c>
      <c r="D36" s="2">
        <v>38.9</v>
      </c>
      <c r="E36" s="2">
        <v>24.5</v>
      </c>
      <c r="F36" s="1" t="s">
        <v>78</v>
      </c>
      <c r="G36" s="1" t="s">
        <v>15</v>
      </c>
      <c r="H36" s="1" t="s">
        <v>19</v>
      </c>
      <c r="I36" s="2">
        <v>100</v>
      </c>
      <c r="K36" s="3">
        <v>43088.520833333299</v>
      </c>
    </row>
    <row r="37" spans="1:11" x14ac:dyDescent="0.3">
      <c r="A37" s="1" t="s">
        <v>71</v>
      </c>
      <c r="B37" s="1" t="s">
        <v>79</v>
      </c>
      <c r="C37" s="3">
        <v>43109.541666666701</v>
      </c>
      <c r="D37" s="2">
        <v>36.799999999999997</v>
      </c>
      <c r="E37" s="2">
        <v>27.1</v>
      </c>
      <c r="F37" s="1" t="s">
        <v>12</v>
      </c>
      <c r="G37" s="1" t="s">
        <v>12</v>
      </c>
      <c r="H37" s="1" t="s">
        <v>12</v>
      </c>
      <c r="I37" s="2">
        <v>0</v>
      </c>
      <c r="K37" s="3">
        <v>43109.541666666701</v>
      </c>
    </row>
    <row r="38" spans="1:11" ht="43.2" x14ac:dyDescent="0.3">
      <c r="A38" s="1" t="s">
        <v>71</v>
      </c>
      <c r="B38" s="1" t="s">
        <v>80</v>
      </c>
      <c r="C38" s="3">
        <v>43116.479166666701</v>
      </c>
      <c r="D38" s="2">
        <v>79.8</v>
      </c>
      <c r="E38" s="2">
        <v>24</v>
      </c>
      <c r="F38" s="1" t="s">
        <v>81</v>
      </c>
      <c r="G38" s="1" t="s">
        <v>15</v>
      </c>
      <c r="H38" s="1" t="s">
        <v>54</v>
      </c>
      <c r="I38" s="2">
        <v>200</v>
      </c>
      <c r="K38" s="3">
        <v>43116.479166666701</v>
      </c>
    </row>
    <row r="39" spans="1:11" ht="28.8" x14ac:dyDescent="0.3">
      <c r="A39" s="1" t="s">
        <v>71</v>
      </c>
      <c r="B39" s="1" t="s">
        <v>82</v>
      </c>
      <c r="C39" s="3">
        <v>43124.53125</v>
      </c>
      <c r="D39" s="2">
        <v>129</v>
      </c>
      <c r="E39" s="2">
        <v>74.2</v>
      </c>
      <c r="F39" s="1" t="s">
        <v>12</v>
      </c>
      <c r="G39" s="1" t="s">
        <v>12</v>
      </c>
      <c r="H39" s="1" t="s">
        <v>83</v>
      </c>
      <c r="I39" s="2">
        <v>600.00009999999997</v>
      </c>
      <c r="K39" s="3">
        <v>43124.53125</v>
      </c>
    </row>
    <row r="40" spans="1:11" ht="43.2" x14ac:dyDescent="0.3">
      <c r="A40" s="1" t="s">
        <v>71</v>
      </c>
      <c r="B40" s="1" t="s">
        <v>84</v>
      </c>
      <c r="C40" s="3">
        <v>43132.510416666701</v>
      </c>
      <c r="D40" s="2">
        <v>31.9</v>
      </c>
      <c r="E40" s="2">
        <v>25.4</v>
      </c>
      <c r="F40" s="1" t="s">
        <v>85</v>
      </c>
      <c r="G40" s="1" t="s">
        <v>15</v>
      </c>
      <c r="H40" s="1" t="s">
        <v>19</v>
      </c>
      <c r="I40" s="2">
        <v>100</v>
      </c>
      <c r="K40" s="3">
        <v>43132.510416666701</v>
      </c>
    </row>
    <row r="41" spans="1:11" x14ac:dyDescent="0.3">
      <c r="A41" s="1" t="s">
        <v>71</v>
      </c>
      <c r="B41" s="1" t="s">
        <v>86</v>
      </c>
      <c r="C41" s="3">
        <v>43152.583333333299</v>
      </c>
      <c r="D41" s="2">
        <v>188</v>
      </c>
      <c r="E41" s="2">
        <v>108</v>
      </c>
      <c r="F41" s="1" t="s">
        <v>87</v>
      </c>
      <c r="G41" s="1" t="s">
        <v>12</v>
      </c>
      <c r="H41" s="1" t="s">
        <v>12</v>
      </c>
      <c r="I41" s="2">
        <v>400</v>
      </c>
      <c r="K41" s="3">
        <v>43152.583333333299</v>
      </c>
    </row>
    <row r="42" spans="1:11" x14ac:dyDescent="0.3">
      <c r="A42" s="1" t="s">
        <v>71</v>
      </c>
      <c r="B42" s="1" t="s">
        <v>88</v>
      </c>
      <c r="C42" s="3">
        <v>43157.510416666701</v>
      </c>
      <c r="D42" s="2">
        <v>48.6</v>
      </c>
      <c r="E42" s="2">
        <v>28.6</v>
      </c>
      <c r="F42" s="1" t="s">
        <v>12</v>
      </c>
      <c r="G42" s="1" t="s">
        <v>12</v>
      </c>
      <c r="H42" s="1" t="s">
        <v>12</v>
      </c>
      <c r="I42" s="2">
        <v>100</v>
      </c>
      <c r="K42" s="3">
        <v>43157.510416666701</v>
      </c>
    </row>
    <row r="43" spans="1:11" x14ac:dyDescent="0.3">
      <c r="A43" s="1" t="s">
        <v>71</v>
      </c>
      <c r="B43" s="1" t="s">
        <v>89</v>
      </c>
      <c r="C43" s="3">
        <v>43168.4375</v>
      </c>
      <c r="D43" s="2">
        <v>51.1</v>
      </c>
      <c r="E43" s="2">
        <v>21.9</v>
      </c>
      <c r="F43" s="1" t="s">
        <v>90</v>
      </c>
      <c r="G43" s="1" t="s">
        <v>12</v>
      </c>
      <c r="H43" s="1" t="s">
        <v>12</v>
      </c>
      <c r="I43" s="2">
        <v>200</v>
      </c>
      <c r="K43" s="3">
        <v>43168.4375</v>
      </c>
    </row>
    <row r="44" spans="1:11" x14ac:dyDescent="0.3">
      <c r="A44" s="1" t="s">
        <v>71</v>
      </c>
      <c r="B44" s="1" t="s">
        <v>91</v>
      </c>
      <c r="C44" s="3">
        <v>43181.489583333299</v>
      </c>
      <c r="D44" s="2">
        <v>24.5</v>
      </c>
      <c r="E44" s="2">
        <v>20.100000000000001</v>
      </c>
      <c r="F44" s="1" t="s">
        <v>92</v>
      </c>
      <c r="G44" s="1" t="s">
        <v>12</v>
      </c>
      <c r="H44" s="1" t="s">
        <v>12</v>
      </c>
      <c r="I44" s="2">
        <v>100</v>
      </c>
      <c r="K44" s="3">
        <v>43181.489583333299</v>
      </c>
    </row>
    <row r="45" spans="1:11" x14ac:dyDescent="0.3">
      <c r="A45" s="1" t="s">
        <v>71</v>
      </c>
      <c r="B45" s="1" t="s">
        <v>93</v>
      </c>
      <c r="C45" s="3">
        <v>43190.583333333299</v>
      </c>
      <c r="D45" s="2">
        <v>406</v>
      </c>
      <c r="E45" s="2">
        <v>91.9</v>
      </c>
      <c r="F45" s="1" t="s">
        <v>94</v>
      </c>
      <c r="G45" s="1" t="s">
        <v>12</v>
      </c>
      <c r="H45" s="1" t="s">
        <v>12</v>
      </c>
      <c r="I45" s="2">
        <v>300</v>
      </c>
      <c r="K45" s="3">
        <v>43190.583333333299</v>
      </c>
    </row>
    <row r="46" spans="1:11" x14ac:dyDescent="0.3">
      <c r="A46" s="1" t="s">
        <v>71</v>
      </c>
      <c r="B46" s="1" t="s">
        <v>95</v>
      </c>
      <c r="C46" s="3">
        <v>43201.614583333299</v>
      </c>
      <c r="D46" s="2">
        <v>31.4</v>
      </c>
      <c r="E46" s="2">
        <v>21.6</v>
      </c>
      <c r="F46" s="1" t="s">
        <v>96</v>
      </c>
      <c r="G46" s="1" t="s">
        <v>12</v>
      </c>
      <c r="H46" s="1" t="s">
        <v>12</v>
      </c>
      <c r="I46" s="2">
        <v>200</v>
      </c>
      <c r="K46" s="3">
        <v>43201.614583333299</v>
      </c>
    </row>
    <row r="47" spans="1:11" x14ac:dyDescent="0.3">
      <c r="A47" s="1" t="s">
        <v>97</v>
      </c>
      <c r="B47" s="1" t="s">
        <v>98</v>
      </c>
      <c r="C47" s="3">
        <v>43068.427083333299</v>
      </c>
      <c r="D47" s="2">
        <v>38</v>
      </c>
      <c r="E47" s="2">
        <v>28.3</v>
      </c>
      <c r="F47" s="1" t="s">
        <v>12</v>
      </c>
      <c r="G47" s="1" t="s">
        <v>12</v>
      </c>
      <c r="H47" s="1" t="s">
        <v>12</v>
      </c>
      <c r="I47" s="2">
        <v>1000</v>
      </c>
      <c r="K47" s="3">
        <v>43068.427083333299</v>
      </c>
    </row>
    <row r="48" spans="1:11" ht="43.2" x14ac:dyDescent="0.3">
      <c r="A48" s="1" t="s">
        <v>97</v>
      </c>
      <c r="B48" s="1" t="s">
        <v>99</v>
      </c>
      <c r="C48" s="3">
        <v>43073.46875</v>
      </c>
      <c r="D48" s="2">
        <v>73.7</v>
      </c>
      <c r="E48" s="2">
        <v>27.7</v>
      </c>
      <c r="F48" s="1" t="s">
        <v>100</v>
      </c>
      <c r="G48" s="1" t="s">
        <v>15</v>
      </c>
      <c r="H48" s="1" t="s">
        <v>16</v>
      </c>
      <c r="I48" s="2">
        <v>500</v>
      </c>
      <c r="K48" s="3">
        <v>43073.46875</v>
      </c>
    </row>
    <row r="49" spans="1:11" ht="72" x14ac:dyDescent="0.3">
      <c r="A49" s="1" t="s">
        <v>97</v>
      </c>
      <c r="B49" s="1" t="s">
        <v>101</v>
      </c>
      <c r="C49" s="3">
        <v>43084.572916666701</v>
      </c>
      <c r="D49" s="2">
        <v>56.7</v>
      </c>
      <c r="E49" s="2">
        <v>17.2</v>
      </c>
      <c r="F49" s="1" t="s">
        <v>102</v>
      </c>
      <c r="G49" s="1" t="s">
        <v>15</v>
      </c>
      <c r="H49" s="1" t="s">
        <v>27</v>
      </c>
      <c r="I49" s="2">
        <v>400</v>
      </c>
      <c r="K49" s="3">
        <v>43084.572916666701</v>
      </c>
    </row>
    <row r="50" spans="1:11" ht="72" x14ac:dyDescent="0.3">
      <c r="A50" s="1" t="s">
        <v>97</v>
      </c>
      <c r="B50" s="1" t="s">
        <v>103</v>
      </c>
      <c r="C50" s="3">
        <v>43088.520833333299</v>
      </c>
      <c r="D50" s="2">
        <v>25</v>
      </c>
      <c r="E50" s="2">
        <v>23.6</v>
      </c>
      <c r="F50" s="1" t="s">
        <v>104</v>
      </c>
      <c r="G50" s="1" t="s">
        <v>15</v>
      </c>
      <c r="H50" s="1" t="s">
        <v>27</v>
      </c>
      <c r="I50" s="2">
        <v>400</v>
      </c>
      <c r="K50" s="3">
        <v>43088.520833333299</v>
      </c>
    </row>
    <row r="51" spans="1:11" ht="28.8" x14ac:dyDescent="0.3">
      <c r="A51" s="1" t="s">
        <v>97</v>
      </c>
      <c r="B51" s="1" t="s">
        <v>105</v>
      </c>
      <c r="C51" s="3">
        <v>43136.510416666701</v>
      </c>
      <c r="D51" s="2">
        <v>46</v>
      </c>
      <c r="E51" s="2">
        <v>37.799999999999997</v>
      </c>
      <c r="F51" s="1" t="s">
        <v>12</v>
      </c>
      <c r="G51" s="1" t="s">
        <v>12</v>
      </c>
      <c r="H51" s="1" t="s">
        <v>22</v>
      </c>
      <c r="I51" s="2">
        <v>200</v>
      </c>
      <c r="K51" s="3">
        <v>43136.510416666701</v>
      </c>
    </row>
    <row r="52" spans="1:11" x14ac:dyDescent="0.3">
      <c r="A52" s="1" t="s">
        <v>97</v>
      </c>
      <c r="B52" s="1" t="s">
        <v>106</v>
      </c>
      <c r="C52" s="3">
        <v>43152.572916666701</v>
      </c>
      <c r="D52" s="2">
        <v>288</v>
      </c>
      <c r="E52" s="2">
        <v>204</v>
      </c>
      <c r="F52" s="1" t="s">
        <v>107</v>
      </c>
      <c r="G52" s="1" t="s">
        <v>12</v>
      </c>
      <c r="H52" s="1" t="s">
        <v>12</v>
      </c>
      <c r="I52" s="2">
        <v>10300.003000000001</v>
      </c>
      <c r="K52" s="3">
        <v>43152.572916666701</v>
      </c>
    </row>
    <row r="53" spans="1:11" x14ac:dyDescent="0.3">
      <c r="A53" s="1" t="s">
        <v>97</v>
      </c>
      <c r="B53" s="1" t="s">
        <v>108</v>
      </c>
      <c r="C53" s="3">
        <v>43157.510416666701</v>
      </c>
      <c r="D53" s="2">
        <v>239</v>
      </c>
      <c r="E53" s="2">
        <v>122</v>
      </c>
      <c r="F53" s="1" t="s">
        <v>12</v>
      </c>
      <c r="G53" s="1" t="s">
        <v>12</v>
      </c>
      <c r="H53" s="1" t="s">
        <v>12</v>
      </c>
      <c r="I53" s="2">
        <v>2100.0001999999999</v>
      </c>
      <c r="K53" s="3">
        <v>43157.510416666701</v>
      </c>
    </row>
    <row r="54" spans="1:11" x14ac:dyDescent="0.3">
      <c r="A54" s="1" t="s">
        <v>97</v>
      </c>
      <c r="B54" s="1" t="s">
        <v>109</v>
      </c>
      <c r="C54" s="3">
        <v>43168.458333333299</v>
      </c>
      <c r="D54" s="2">
        <v>34.799999999999997</v>
      </c>
      <c r="E54" s="2">
        <v>28.5</v>
      </c>
      <c r="F54" s="1" t="s">
        <v>110</v>
      </c>
      <c r="G54" s="1" t="s">
        <v>12</v>
      </c>
      <c r="H54" s="1" t="s">
        <v>12</v>
      </c>
      <c r="I54" s="2">
        <v>2300.0001999999999</v>
      </c>
      <c r="K54" s="3">
        <v>43168.458333333299</v>
      </c>
    </row>
    <row r="55" spans="1:11" x14ac:dyDescent="0.3">
      <c r="A55" s="1" t="s">
        <v>97</v>
      </c>
      <c r="B55" s="1" t="s">
        <v>111</v>
      </c>
      <c r="C55" s="3">
        <v>43181.489583333299</v>
      </c>
      <c r="D55" s="2">
        <v>28.8</v>
      </c>
      <c r="E55" s="2">
        <v>27.4</v>
      </c>
      <c r="F55" s="1" t="s">
        <v>112</v>
      </c>
      <c r="G55" s="1" t="s">
        <v>12</v>
      </c>
      <c r="H55" s="1" t="s">
        <v>12</v>
      </c>
      <c r="I55" s="2">
        <v>700.00009999999997</v>
      </c>
      <c r="K55" s="3">
        <v>43181.489583333299</v>
      </c>
    </row>
    <row r="56" spans="1:11" x14ac:dyDescent="0.3">
      <c r="A56" s="1" t="s">
        <v>97</v>
      </c>
      <c r="B56" s="1" t="s">
        <v>113</v>
      </c>
      <c r="C56" s="3">
        <v>43190.572916666701</v>
      </c>
      <c r="D56" s="2">
        <v>402.25</v>
      </c>
      <c r="E56" s="2">
        <v>122</v>
      </c>
      <c r="F56" s="1" t="s">
        <v>114</v>
      </c>
      <c r="G56" s="1" t="s">
        <v>12</v>
      </c>
      <c r="H56" s="1" t="s">
        <v>12</v>
      </c>
      <c r="I56" s="2">
        <v>3000</v>
      </c>
      <c r="K56" s="3">
        <v>43190.572916666701</v>
      </c>
    </row>
    <row r="57" spans="1:11" x14ac:dyDescent="0.3">
      <c r="A57" s="1" t="s">
        <v>97</v>
      </c>
      <c r="B57" s="1" t="s">
        <v>115</v>
      </c>
      <c r="C57" s="3">
        <v>43201.5625</v>
      </c>
      <c r="D57" s="2">
        <v>31.3</v>
      </c>
      <c r="E57" s="2">
        <v>27.4</v>
      </c>
      <c r="F57" s="1" t="s">
        <v>116</v>
      </c>
      <c r="G57" s="1" t="s">
        <v>12</v>
      </c>
      <c r="H57" s="1" t="s">
        <v>12</v>
      </c>
      <c r="I57" s="2">
        <v>200</v>
      </c>
      <c r="K57" s="3">
        <v>43201.5625</v>
      </c>
    </row>
    <row r="58" spans="1:11" x14ac:dyDescent="0.3">
      <c r="A58" s="1" t="s">
        <v>117</v>
      </c>
      <c r="B58" s="1" t="s">
        <v>118</v>
      </c>
      <c r="C58" s="3">
        <v>43068.479166666701</v>
      </c>
      <c r="D58" s="2">
        <v>59.7</v>
      </c>
      <c r="E58" s="2">
        <v>19.5</v>
      </c>
      <c r="F58" s="1" t="s">
        <v>12</v>
      </c>
      <c r="G58" s="1" t="s">
        <v>12</v>
      </c>
      <c r="H58" s="1" t="s">
        <v>12</v>
      </c>
      <c r="I58" s="2">
        <v>200</v>
      </c>
      <c r="K58" s="3">
        <v>43068.479166666701</v>
      </c>
    </row>
    <row r="59" spans="1:11" ht="43.2" x14ac:dyDescent="0.3">
      <c r="A59" s="1" t="s">
        <v>117</v>
      </c>
      <c r="B59" s="1" t="s">
        <v>119</v>
      </c>
      <c r="C59" s="3">
        <v>43073.520833333299</v>
      </c>
      <c r="D59" s="2">
        <v>35.4</v>
      </c>
      <c r="E59" s="2">
        <v>15.3</v>
      </c>
      <c r="F59" s="1" t="s">
        <v>120</v>
      </c>
      <c r="G59" s="1" t="s">
        <v>15</v>
      </c>
      <c r="H59" s="1" t="s">
        <v>16</v>
      </c>
      <c r="I59" s="2">
        <v>100</v>
      </c>
      <c r="K59" s="3">
        <v>43073.520833333299</v>
      </c>
    </row>
    <row r="60" spans="1:11" ht="43.2" x14ac:dyDescent="0.3">
      <c r="A60" s="1" t="s">
        <v>117</v>
      </c>
      <c r="B60" s="1" t="s">
        <v>121</v>
      </c>
      <c r="C60" s="3">
        <v>43088.510416666701</v>
      </c>
      <c r="D60" s="2">
        <v>33.4</v>
      </c>
      <c r="E60" s="2">
        <v>19.899999999999999</v>
      </c>
      <c r="F60" s="1" t="s">
        <v>122</v>
      </c>
      <c r="G60" s="1" t="s">
        <v>15</v>
      </c>
      <c r="H60" s="1" t="s">
        <v>19</v>
      </c>
      <c r="I60" s="2">
        <v>0</v>
      </c>
      <c r="K60" s="3">
        <v>43088.510416666701</v>
      </c>
    </row>
    <row r="61" spans="1:11" x14ac:dyDescent="0.3">
      <c r="A61" s="1" t="s">
        <v>117</v>
      </c>
      <c r="B61" s="1" t="s">
        <v>123</v>
      </c>
      <c r="C61" s="3">
        <v>43109.572916666701</v>
      </c>
      <c r="D61" s="2">
        <v>23.5</v>
      </c>
      <c r="E61" s="2">
        <v>12.8</v>
      </c>
      <c r="F61" s="1" t="s">
        <v>12</v>
      </c>
      <c r="G61" s="1" t="s">
        <v>12</v>
      </c>
      <c r="H61" s="1" t="s">
        <v>12</v>
      </c>
      <c r="I61" s="2">
        <v>0</v>
      </c>
      <c r="K61" s="3">
        <v>43109.572916666701</v>
      </c>
    </row>
    <row r="62" spans="1:11" ht="28.8" x14ac:dyDescent="0.3">
      <c r="A62" s="1" t="s">
        <v>117</v>
      </c>
      <c r="B62" s="1" t="s">
        <v>124</v>
      </c>
      <c r="C62" s="3">
        <v>43112.583333333299</v>
      </c>
      <c r="D62" s="2">
        <v>264.5</v>
      </c>
      <c r="E62" s="2">
        <v>219.3</v>
      </c>
      <c r="F62" s="1" t="s">
        <v>125</v>
      </c>
      <c r="G62" s="1" t="s">
        <v>12</v>
      </c>
      <c r="H62" s="1" t="s">
        <v>126</v>
      </c>
      <c r="I62" s="2">
        <v>3700</v>
      </c>
      <c r="K62" s="3">
        <v>43112.583333333299</v>
      </c>
    </row>
    <row r="63" spans="1:11" ht="28.8" x14ac:dyDescent="0.3">
      <c r="A63" s="1" t="s">
        <v>117</v>
      </c>
      <c r="B63" s="1" t="s">
        <v>127</v>
      </c>
      <c r="C63" s="3">
        <v>43125.458333333299</v>
      </c>
      <c r="D63" s="2">
        <v>61</v>
      </c>
      <c r="E63" s="2">
        <v>42.4</v>
      </c>
      <c r="F63" s="1" t="s">
        <v>12</v>
      </c>
      <c r="G63" s="1" t="s">
        <v>12</v>
      </c>
      <c r="H63" s="1" t="s">
        <v>22</v>
      </c>
      <c r="I63" s="2">
        <v>800</v>
      </c>
      <c r="K63" s="3">
        <v>43125.458333333299</v>
      </c>
    </row>
    <row r="64" spans="1:11" x14ac:dyDescent="0.3">
      <c r="A64" s="1" t="s">
        <v>117</v>
      </c>
      <c r="B64" s="1" t="s">
        <v>128</v>
      </c>
      <c r="C64" s="3">
        <v>43152.53125</v>
      </c>
      <c r="D64" s="2">
        <v>317.5</v>
      </c>
      <c r="E64" s="2">
        <v>240</v>
      </c>
      <c r="F64" s="1" t="s">
        <v>129</v>
      </c>
      <c r="G64" s="1" t="s">
        <v>12</v>
      </c>
      <c r="H64" s="1" t="s">
        <v>12</v>
      </c>
      <c r="I64" s="2">
        <v>2000.0001</v>
      </c>
      <c r="K64" s="3">
        <v>43152.53125</v>
      </c>
    </row>
    <row r="65" spans="1:11" x14ac:dyDescent="0.3">
      <c r="A65" s="1" t="s">
        <v>117</v>
      </c>
      <c r="B65" s="1" t="s">
        <v>130</v>
      </c>
      <c r="C65" s="3">
        <v>43157.416666666701</v>
      </c>
      <c r="D65" s="2">
        <v>174.4</v>
      </c>
      <c r="E65" s="2">
        <v>76.2</v>
      </c>
      <c r="F65" s="1" t="s">
        <v>12</v>
      </c>
      <c r="G65" s="1" t="s">
        <v>12</v>
      </c>
      <c r="H65" s="1" t="s">
        <v>12</v>
      </c>
      <c r="I65" s="2">
        <v>400</v>
      </c>
      <c r="K65" s="3">
        <v>43157.416666666701</v>
      </c>
    </row>
    <row r="66" spans="1:11" x14ac:dyDescent="0.3">
      <c r="A66" s="1" t="s">
        <v>117</v>
      </c>
      <c r="B66" s="1" t="s">
        <v>131</v>
      </c>
      <c r="C66" s="3">
        <v>43168.5625</v>
      </c>
      <c r="D66" s="2">
        <v>134</v>
      </c>
      <c r="E66" s="2">
        <v>76.2</v>
      </c>
      <c r="F66" s="1" t="s">
        <v>132</v>
      </c>
      <c r="G66" s="1" t="s">
        <v>12</v>
      </c>
      <c r="H66" s="1" t="s">
        <v>12</v>
      </c>
      <c r="I66" s="2">
        <v>500</v>
      </c>
      <c r="K66" s="3">
        <v>43168.5625</v>
      </c>
    </row>
    <row r="67" spans="1:11" x14ac:dyDescent="0.3">
      <c r="A67" s="1" t="s">
        <v>117</v>
      </c>
      <c r="B67" s="1" t="s">
        <v>133</v>
      </c>
      <c r="C67" s="3">
        <v>43181.572916666701</v>
      </c>
      <c r="D67" s="2">
        <v>254</v>
      </c>
      <c r="E67" s="2">
        <v>153</v>
      </c>
      <c r="F67" s="1" t="s">
        <v>134</v>
      </c>
      <c r="G67" s="1" t="s">
        <v>12</v>
      </c>
      <c r="H67" s="1" t="s">
        <v>12</v>
      </c>
      <c r="I67" s="2">
        <v>100</v>
      </c>
      <c r="K67" s="3">
        <v>43181.572916666701</v>
      </c>
    </row>
    <row r="68" spans="1:11" ht="28.8" x14ac:dyDescent="0.3">
      <c r="A68" s="1" t="s">
        <v>117</v>
      </c>
      <c r="B68" s="1" t="s">
        <v>135</v>
      </c>
      <c r="C68" s="3">
        <v>43190.489583333299</v>
      </c>
      <c r="D68" s="2">
        <v>368</v>
      </c>
      <c r="E68" s="2">
        <v>66.599999999999994</v>
      </c>
      <c r="F68" s="1" t="s">
        <v>136</v>
      </c>
      <c r="G68" s="1" t="s">
        <v>15</v>
      </c>
      <c r="H68" s="1" t="s">
        <v>126</v>
      </c>
      <c r="I68" s="2">
        <v>1600.0001</v>
      </c>
      <c r="K68" s="3">
        <v>43190.489583333299</v>
      </c>
    </row>
    <row r="69" spans="1:11" x14ac:dyDescent="0.3">
      <c r="A69" s="1" t="s">
        <v>117</v>
      </c>
      <c r="B69" s="1" t="s">
        <v>137</v>
      </c>
      <c r="C69" s="3">
        <v>43201.40625</v>
      </c>
      <c r="D69" s="2">
        <v>75.2</v>
      </c>
      <c r="E69" s="2">
        <v>30</v>
      </c>
      <c r="F69" s="1" t="s">
        <v>138</v>
      </c>
      <c r="G69" s="1" t="s">
        <v>12</v>
      </c>
      <c r="H69" s="1" t="s">
        <v>12</v>
      </c>
      <c r="I69" s="2">
        <v>500</v>
      </c>
      <c r="K69" s="3">
        <v>43201.40625</v>
      </c>
    </row>
    <row r="70" spans="1:11" x14ac:dyDescent="0.3">
      <c r="A70" s="1" t="s">
        <v>139</v>
      </c>
      <c r="B70" s="1" t="s">
        <v>140</v>
      </c>
      <c r="C70" s="3">
        <v>43068.489583333299</v>
      </c>
      <c r="D70" s="2">
        <v>50.6</v>
      </c>
      <c r="E70" s="2">
        <v>12.7</v>
      </c>
      <c r="F70" s="1" t="s">
        <v>12</v>
      </c>
      <c r="G70" s="1" t="s">
        <v>12</v>
      </c>
      <c r="H70" s="1" t="s">
        <v>12</v>
      </c>
      <c r="I70" s="2">
        <v>300</v>
      </c>
      <c r="K70" s="3">
        <v>43068.489583333299</v>
      </c>
    </row>
    <row r="71" spans="1:11" ht="43.2" x14ac:dyDescent="0.3">
      <c r="A71" s="1" t="s">
        <v>139</v>
      </c>
      <c r="B71" s="1" t="s">
        <v>141</v>
      </c>
      <c r="C71" s="3">
        <v>43073.510416666701</v>
      </c>
      <c r="D71" s="2">
        <v>54.9</v>
      </c>
      <c r="E71" s="2">
        <v>10.5</v>
      </c>
      <c r="F71" s="1" t="s">
        <v>142</v>
      </c>
      <c r="G71" s="1" t="s">
        <v>15</v>
      </c>
      <c r="H71" s="1" t="s">
        <v>16</v>
      </c>
      <c r="I71" s="2">
        <v>100</v>
      </c>
      <c r="K71" s="3">
        <v>43073.510416666701</v>
      </c>
    </row>
    <row r="72" spans="1:11" ht="43.2" x14ac:dyDescent="0.3">
      <c r="A72" s="1" t="s">
        <v>139</v>
      </c>
      <c r="B72" s="1" t="s">
        <v>143</v>
      </c>
      <c r="C72" s="3">
        <v>43088.5</v>
      </c>
      <c r="D72" s="2">
        <v>29.5</v>
      </c>
      <c r="E72" s="2">
        <v>16.5</v>
      </c>
      <c r="F72" s="1" t="s">
        <v>144</v>
      </c>
      <c r="G72" s="1" t="s">
        <v>15</v>
      </c>
      <c r="H72" s="1" t="s">
        <v>19</v>
      </c>
      <c r="I72" s="2">
        <v>100</v>
      </c>
      <c r="K72" s="3">
        <v>43088.5</v>
      </c>
    </row>
    <row r="73" spans="1:11" x14ac:dyDescent="0.3">
      <c r="A73" s="1" t="s">
        <v>139</v>
      </c>
      <c r="B73" s="1" t="s">
        <v>145</v>
      </c>
      <c r="C73" s="3">
        <v>43112.5</v>
      </c>
      <c r="D73" s="2">
        <v>2445</v>
      </c>
      <c r="E73" s="2">
        <v>225</v>
      </c>
      <c r="F73" s="1" t="s">
        <v>146</v>
      </c>
      <c r="G73" s="1" t="s">
        <v>12</v>
      </c>
      <c r="H73" s="1" t="s">
        <v>12</v>
      </c>
      <c r="I73" s="2">
        <v>5099.9969000000001</v>
      </c>
      <c r="K73" s="3">
        <v>43112.5</v>
      </c>
    </row>
    <row r="74" spans="1:11" x14ac:dyDescent="0.3">
      <c r="A74" s="1" t="s">
        <v>139</v>
      </c>
      <c r="B74" s="1" t="s">
        <v>147</v>
      </c>
      <c r="C74" s="3">
        <v>43152.520833333299</v>
      </c>
      <c r="D74" s="2">
        <v>7872</v>
      </c>
      <c r="E74" s="2">
        <v>64.400000000000006</v>
      </c>
      <c r="F74" s="1" t="s">
        <v>148</v>
      </c>
      <c r="G74" s="1" t="s">
        <v>12</v>
      </c>
      <c r="H74" s="1" t="s">
        <v>12</v>
      </c>
      <c r="I74" s="2">
        <v>4500</v>
      </c>
      <c r="K74" s="3">
        <v>43152.520833333299</v>
      </c>
    </row>
    <row r="75" spans="1:11" x14ac:dyDescent="0.3">
      <c r="A75" s="1" t="s">
        <v>139</v>
      </c>
      <c r="B75" s="1" t="s">
        <v>149</v>
      </c>
      <c r="C75" s="3">
        <v>43157.395833333299</v>
      </c>
      <c r="D75" s="2">
        <v>1890</v>
      </c>
      <c r="E75" s="2">
        <v>55.7</v>
      </c>
      <c r="F75" s="1" t="s">
        <v>12</v>
      </c>
      <c r="G75" s="1" t="s">
        <v>12</v>
      </c>
      <c r="H75" s="1" t="s">
        <v>12</v>
      </c>
      <c r="I75" s="2">
        <v>400</v>
      </c>
      <c r="K75" s="3">
        <v>43157.395833333299</v>
      </c>
    </row>
    <row r="76" spans="1:11" x14ac:dyDescent="0.3">
      <c r="A76" s="1" t="s">
        <v>139</v>
      </c>
      <c r="B76" s="1" t="s">
        <v>150</v>
      </c>
      <c r="C76" s="3">
        <v>43168.572916666701</v>
      </c>
      <c r="D76" s="2">
        <v>2700</v>
      </c>
      <c r="E76" s="2">
        <v>82.4</v>
      </c>
      <c r="F76" s="1" t="s">
        <v>151</v>
      </c>
      <c r="G76" s="1" t="s">
        <v>12</v>
      </c>
      <c r="H76" s="1" t="s">
        <v>12</v>
      </c>
      <c r="I76" s="2">
        <v>500</v>
      </c>
      <c r="K76" s="3">
        <v>43168.572916666701</v>
      </c>
    </row>
    <row r="77" spans="1:11" x14ac:dyDescent="0.3">
      <c r="A77" s="1" t="s">
        <v>139</v>
      </c>
      <c r="B77" s="1" t="s">
        <v>152</v>
      </c>
      <c r="C77" s="3">
        <v>43190.479166666701</v>
      </c>
      <c r="D77" s="2">
        <v>133</v>
      </c>
      <c r="E77" s="2">
        <v>55.7</v>
      </c>
      <c r="F77" s="1" t="s">
        <v>153</v>
      </c>
      <c r="G77" s="1" t="s">
        <v>12</v>
      </c>
      <c r="H77" s="1" t="s">
        <v>12</v>
      </c>
      <c r="I77" s="2">
        <v>1100.0001</v>
      </c>
      <c r="K77" s="3">
        <v>43190.479166666701</v>
      </c>
    </row>
    <row r="78" spans="1:11" x14ac:dyDescent="0.3">
      <c r="A78" s="1" t="s">
        <v>154</v>
      </c>
      <c r="B78" s="1" t="s">
        <v>155</v>
      </c>
      <c r="C78" s="3">
        <v>43068.510416666701</v>
      </c>
      <c r="D78" s="2">
        <v>31.7</v>
      </c>
      <c r="E78" s="2">
        <v>24.8</v>
      </c>
      <c r="F78" s="1" t="s">
        <v>12</v>
      </c>
      <c r="G78" s="1" t="s">
        <v>12</v>
      </c>
      <c r="H78" s="1" t="s">
        <v>12</v>
      </c>
      <c r="I78" s="2">
        <v>100</v>
      </c>
      <c r="K78" s="3">
        <v>43068.510416666701</v>
      </c>
    </row>
    <row r="79" spans="1:11" ht="43.2" x14ac:dyDescent="0.3">
      <c r="A79" s="1" t="s">
        <v>154</v>
      </c>
      <c r="B79" s="1" t="s">
        <v>156</v>
      </c>
      <c r="C79" s="3">
        <v>43073.5625</v>
      </c>
      <c r="D79" s="2">
        <v>28.2</v>
      </c>
      <c r="E79" s="2">
        <v>22</v>
      </c>
      <c r="F79" s="1" t="s">
        <v>157</v>
      </c>
      <c r="G79" s="1" t="s">
        <v>15</v>
      </c>
      <c r="H79" s="1" t="s">
        <v>16</v>
      </c>
      <c r="I79" s="2">
        <v>100</v>
      </c>
      <c r="K79" s="3">
        <v>43073.5625</v>
      </c>
    </row>
    <row r="80" spans="1:11" ht="43.2" x14ac:dyDescent="0.3">
      <c r="A80" s="1" t="s">
        <v>154</v>
      </c>
      <c r="B80" s="1" t="s">
        <v>158</v>
      </c>
      <c r="C80" s="3">
        <v>43088.552083333299</v>
      </c>
      <c r="D80" s="2">
        <v>25.7</v>
      </c>
      <c r="E80" s="2">
        <v>19.399999999999999</v>
      </c>
      <c r="F80" s="1" t="s">
        <v>39</v>
      </c>
      <c r="G80" s="1" t="s">
        <v>15</v>
      </c>
      <c r="H80" s="1" t="s">
        <v>19</v>
      </c>
      <c r="I80" s="2">
        <v>200</v>
      </c>
      <c r="K80" s="3">
        <v>43088.552083333299</v>
      </c>
    </row>
    <row r="81" spans="1:11" ht="28.8" x14ac:dyDescent="0.3">
      <c r="A81" s="1" t="s">
        <v>154</v>
      </c>
      <c r="B81" s="1" t="s">
        <v>159</v>
      </c>
      <c r="C81" s="3">
        <v>43112.458333333299</v>
      </c>
      <c r="D81" s="2">
        <v>433</v>
      </c>
      <c r="E81" s="2">
        <v>361.5</v>
      </c>
      <c r="F81" s="1" t="s">
        <v>160</v>
      </c>
      <c r="G81" s="1" t="s">
        <v>12</v>
      </c>
      <c r="H81" s="1" t="s">
        <v>126</v>
      </c>
      <c r="I81" s="2">
        <v>2000</v>
      </c>
      <c r="K81" s="3">
        <v>43112.458333333299</v>
      </c>
    </row>
    <row r="82" spans="1:11" ht="28.8" x14ac:dyDescent="0.3">
      <c r="A82" s="1" t="s">
        <v>154</v>
      </c>
      <c r="B82" s="1" t="s">
        <v>161</v>
      </c>
      <c r="C82" s="3">
        <v>43125.489583333299</v>
      </c>
      <c r="D82" s="2">
        <v>53.2</v>
      </c>
      <c r="E82" s="2">
        <v>49.2</v>
      </c>
      <c r="F82" s="1" t="s">
        <v>12</v>
      </c>
      <c r="G82" s="1" t="s">
        <v>12</v>
      </c>
      <c r="H82" s="1" t="s">
        <v>22</v>
      </c>
      <c r="I82" s="2">
        <v>900</v>
      </c>
      <c r="K82" s="3">
        <v>43125.489583333299</v>
      </c>
    </row>
    <row r="83" spans="1:11" ht="100.8" x14ac:dyDescent="0.3">
      <c r="A83" s="1" t="s">
        <v>154</v>
      </c>
      <c r="B83" s="1" t="s">
        <v>162</v>
      </c>
      <c r="C83" s="3">
        <v>43132.541666666701</v>
      </c>
      <c r="D83" s="2">
        <v>23.4</v>
      </c>
      <c r="E83" s="2">
        <v>23.5</v>
      </c>
      <c r="F83" s="1" t="s">
        <v>163</v>
      </c>
      <c r="G83" s="1" t="s">
        <v>15</v>
      </c>
      <c r="H83" s="1" t="s">
        <v>31</v>
      </c>
      <c r="I83" s="2">
        <v>300</v>
      </c>
      <c r="K83" s="3">
        <v>43132.541666666701</v>
      </c>
    </row>
    <row r="84" spans="1:11" ht="28.8" x14ac:dyDescent="0.3">
      <c r="A84" s="1" t="s">
        <v>154</v>
      </c>
      <c r="B84" s="1" t="s">
        <v>164</v>
      </c>
      <c r="C84" s="3">
        <v>43136.520833333299</v>
      </c>
      <c r="D84" s="2">
        <v>22.2</v>
      </c>
      <c r="E84" s="2">
        <v>19.8</v>
      </c>
      <c r="F84" s="1" t="s">
        <v>12</v>
      </c>
      <c r="G84" s="1" t="s">
        <v>12</v>
      </c>
      <c r="H84" s="1" t="s">
        <v>22</v>
      </c>
      <c r="I84" s="2">
        <v>0</v>
      </c>
      <c r="K84" s="3">
        <v>43136.520833333299</v>
      </c>
    </row>
    <row r="85" spans="1:11" x14ac:dyDescent="0.3">
      <c r="A85" s="1" t="s">
        <v>154</v>
      </c>
      <c r="B85" s="1" t="s">
        <v>165</v>
      </c>
      <c r="C85" s="3">
        <v>43152.635416666701</v>
      </c>
      <c r="D85" s="2">
        <v>271.5</v>
      </c>
      <c r="E85" s="2">
        <v>194.2</v>
      </c>
      <c r="F85" s="1" t="s">
        <v>166</v>
      </c>
      <c r="G85" s="1" t="s">
        <v>12</v>
      </c>
      <c r="H85" s="1" t="s">
        <v>12</v>
      </c>
      <c r="I85" s="2">
        <v>3000</v>
      </c>
      <c r="K85" s="3">
        <v>43152.635416666701</v>
      </c>
    </row>
    <row r="86" spans="1:11" x14ac:dyDescent="0.3">
      <c r="A86" s="1" t="s">
        <v>154</v>
      </c>
      <c r="B86" s="1" t="s">
        <v>167</v>
      </c>
      <c r="C86" s="3">
        <v>43157.447916666701</v>
      </c>
      <c r="D86" s="2">
        <v>48.3</v>
      </c>
      <c r="E86" s="2">
        <v>36.5</v>
      </c>
      <c r="F86" s="1" t="s">
        <v>12</v>
      </c>
      <c r="G86" s="1" t="s">
        <v>12</v>
      </c>
      <c r="H86" s="1" t="s">
        <v>12</v>
      </c>
      <c r="I86" s="2">
        <v>800</v>
      </c>
      <c r="K86" s="3">
        <v>43157.447916666701</v>
      </c>
    </row>
    <row r="87" spans="1:11" x14ac:dyDescent="0.3">
      <c r="A87" s="1" t="s">
        <v>154</v>
      </c>
      <c r="B87" s="1" t="s">
        <v>168</v>
      </c>
      <c r="C87" s="3">
        <v>43168.53125</v>
      </c>
      <c r="D87" s="2">
        <v>42.2</v>
      </c>
      <c r="E87" s="2">
        <v>34.6</v>
      </c>
      <c r="F87" s="1" t="s">
        <v>169</v>
      </c>
      <c r="G87" s="1" t="s">
        <v>12</v>
      </c>
      <c r="H87" s="1" t="s">
        <v>12</v>
      </c>
      <c r="I87" s="2">
        <v>700</v>
      </c>
      <c r="K87" s="3">
        <v>43168.53125</v>
      </c>
    </row>
    <row r="88" spans="1:11" x14ac:dyDescent="0.3">
      <c r="A88" s="1" t="s">
        <v>154</v>
      </c>
      <c r="B88" s="1" t="s">
        <v>170</v>
      </c>
      <c r="C88" s="3">
        <v>43181.520833333299</v>
      </c>
      <c r="D88" s="2">
        <v>17.899999999999999</v>
      </c>
      <c r="E88" s="2">
        <v>17.899999999999999</v>
      </c>
      <c r="F88" s="1" t="s">
        <v>171</v>
      </c>
      <c r="G88" s="1" t="s">
        <v>12</v>
      </c>
      <c r="H88" s="1" t="s">
        <v>12</v>
      </c>
      <c r="I88" s="2">
        <v>200</v>
      </c>
      <c r="K88" s="3">
        <v>43181.520833333299</v>
      </c>
    </row>
    <row r="89" spans="1:11" x14ac:dyDescent="0.3">
      <c r="A89" s="1" t="s">
        <v>154</v>
      </c>
      <c r="B89" s="1" t="s">
        <v>172</v>
      </c>
      <c r="C89" s="3">
        <v>43190.520833333299</v>
      </c>
      <c r="D89" s="2">
        <v>368</v>
      </c>
      <c r="E89" s="2">
        <v>138</v>
      </c>
      <c r="F89" s="1" t="s">
        <v>173</v>
      </c>
      <c r="G89" s="1" t="s">
        <v>12</v>
      </c>
      <c r="H89" s="1" t="s">
        <v>12</v>
      </c>
      <c r="I89" s="2">
        <v>1500</v>
      </c>
      <c r="K89" s="3">
        <v>43190.520833333299</v>
      </c>
    </row>
    <row r="90" spans="1:11" x14ac:dyDescent="0.3">
      <c r="A90" s="1" t="s">
        <v>174</v>
      </c>
      <c r="B90" s="1" t="s">
        <v>175</v>
      </c>
      <c r="C90" s="3">
        <v>43068.5625</v>
      </c>
      <c r="D90" s="2">
        <v>96.9</v>
      </c>
      <c r="E90" s="2">
        <v>21.8</v>
      </c>
      <c r="F90" s="1" t="s">
        <v>12</v>
      </c>
      <c r="G90" s="1" t="s">
        <v>12</v>
      </c>
      <c r="H90" s="1" t="s">
        <v>12</v>
      </c>
      <c r="I90" s="2">
        <v>400</v>
      </c>
      <c r="K90" s="3">
        <v>43068.5625</v>
      </c>
    </row>
    <row r="91" spans="1:11" ht="43.2" x14ac:dyDescent="0.3">
      <c r="A91" s="1" t="s">
        <v>174</v>
      </c>
      <c r="B91" s="1" t="s">
        <v>176</v>
      </c>
      <c r="C91" s="3">
        <v>43073.583333333299</v>
      </c>
      <c r="D91" s="2">
        <v>30.7</v>
      </c>
      <c r="E91" s="2">
        <v>18.2</v>
      </c>
      <c r="F91" s="1" t="s">
        <v>177</v>
      </c>
      <c r="G91" s="1" t="s">
        <v>15</v>
      </c>
      <c r="H91" s="1" t="s">
        <v>16</v>
      </c>
      <c r="I91" s="2">
        <v>200</v>
      </c>
      <c r="K91" s="3">
        <v>43073.583333333299</v>
      </c>
    </row>
    <row r="92" spans="1:11" ht="43.2" x14ac:dyDescent="0.3">
      <c r="A92" s="1" t="s">
        <v>174</v>
      </c>
      <c r="B92" s="1" t="s">
        <v>178</v>
      </c>
      <c r="C92" s="3">
        <v>43084.53125</v>
      </c>
      <c r="D92" s="2">
        <v>30.9</v>
      </c>
      <c r="E92" s="2">
        <v>11.6</v>
      </c>
      <c r="F92" s="1" t="s">
        <v>179</v>
      </c>
      <c r="G92" s="1" t="s">
        <v>15</v>
      </c>
      <c r="H92" s="1" t="s">
        <v>19</v>
      </c>
      <c r="I92" s="2">
        <v>200</v>
      </c>
      <c r="K92" s="3">
        <v>43084.53125</v>
      </c>
    </row>
    <row r="93" spans="1:11" ht="43.2" x14ac:dyDescent="0.3">
      <c r="A93" s="1" t="s">
        <v>174</v>
      </c>
      <c r="B93" s="1" t="s">
        <v>180</v>
      </c>
      <c r="C93" s="3">
        <v>43088.489583333299</v>
      </c>
      <c r="D93" s="2">
        <v>22.7</v>
      </c>
      <c r="E93" s="2">
        <v>15.6</v>
      </c>
      <c r="F93" s="1" t="s">
        <v>181</v>
      </c>
      <c r="G93" s="1" t="s">
        <v>15</v>
      </c>
      <c r="H93" s="1" t="s">
        <v>19</v>
      </c>
      <c r="I93" s="2">
        <v>200</v>
      </c>
      <c r="K93" s="3">
        <v>43088.489583333299</v>
      </c>
    </row>
    <row r="94" spans="1:11" ht="28.8" x14ac:dyDescent="0.3">
      <c r="A94" s="1" t="s">
        <v>174</v>
      </c>
      <c r="B94" s="1" t="s">
        <v>182</v>
      </c>
      <c r="C94" s="3">
        <v>43096.489583333299</v>
      </c>
      <c r="D94" s="2">
        <v>19.2</v>
      </c>
      <c r="E94" s="2">
        <v>15.9</v>
      </c>
      <c r="F94" s="1" t="s">
        <v>12</v>
      </c>
      <c r="G94" s="1" t="s">
        <v>12</v>
      </c>
      <c r="H94" s="1" t="s">
        <v>22</v>
      </c>
      <c r="I94" s="2">
        <v>200</v>
      </c>
      <c r="K94" s="3">
        <v>43096.489583333299</v>
      </c>
    </row>
    <row r="95" spans="1:11" x14ac:dyDescent="0.3">
      <c r="A95" s="1" t="s">
        <v>174</v>
      </c>
      <c r="B95" s="1" t="s">
        <v>183</v>
      </c>
      <c r="C95" s="3">
        <v>43109.59375</v>
      </c>
      <c r="D95" s="2">
        <v>25.9</v>
      </c>
      <c r="E95" s="2">
        <v>16</v>
      </c>
      <c r="F95" s="1" t="s">
        <v>12</v>
      </c>
      <c r="G95" s="1" t="s">
        <v>12</v>
      </c>
      <c r="H95" s="1" t="s">
        <v>12</v>
      </c>
      <c r="I95" s="2">
        <v>100</v>
      </c>
      <c r="K95" s="3">
        <v>43109.59375</v>
      </c>
    </row>
    <row r="96" spans="1:11" x14ac:dyDescent="0.3">
      <c r="A96" s="1" t="s">
        <v>174</v>
      </c>
      <c r="B96" s="1" t="s">
        <v>184</v>
      </c>
      <c r="C96" s="3">
        <v>43112.6875</v>
      </c>
      <c r="D96" s="2">
        <v>377</v>
      </c>
      <c r="F96" s="1" t="s">
        <v>185</v>
      </c>
      <c r="G96" s="1" t="s">
        <v>12</v>
      </c>
      <c r="H96" s="1" t="s">
        <v>12</v>
      </c>
      <c r="I96" s="2">
        <v>16800.016199999998</v>
      </c>
      <c r="K96" s="3">
        <v>43112.6875</v>
      </c>
    </row>
    <row r="97" spans="1:11" ht="28.8" x14ac:dyDescent="0.3">
      <c r="A97" s="1" t="s">
        <v>174</v>
      </c>
      <c r="B97" s="1" t="s">
        <v>186</v>
      </c>
      <c r="C97" s="3">
        <v>43124.479166666701</v>
      </c>
      <c r="D97" s="2">
        <v>154</v>
      </c>
      <c r="E97" s="2">
        <v>67.5</v>
      </c>
      <c r="F97" s="1" t="s">
        <v>12</v>
      </c>
      <c r="G97" s="1" t="s">
        <v>12</v>
      </c>
      <c r="H97" s="1" t="s">
        <v>22</v>
      </c>
      <c r="I97" s="2">
        <v>9300.0010000000002</v>
      </c>
      <c r="K97" s="3">
        <v>43124.479166666701</v>
      </c>
    </row>
    <row r="98" spans="1:11" ht="72" x14ac:dyDescent="0.3">
      <c r="A98" s="1" t="s">
        <v>174</v>
      </c>
      <c r="B98" s="1" t="s">
        <v>187</v>
      </c>
      <c r="C98" s="3">
        <v>43132.479166666701</v>
      </c>
      <c r="D98" s="2">
        <v>18.899999999999999</v>
      </c>
      <c r="E98" s="2">
        <v>18.899999999999999</v>
      </c>
      <c r="F98" s="1" t="s">
        <v>188</v>
      </c>
      <c r="G98" s="1" t="s">
        <v>15</v>
      </c>
      <c r="H98" s="1" t="s">
        <v>27</v>
      </c>
      <c r="I98" s="2">
        <v>600.00009999999997</v>
      </c>
      <c r="K98" s="3">
        <v>43132.479166666701</v>
      </c>
    </row>
    <row r="99" spans="1:11" ht="28.8" x14ac:dyDescent="0.3">
      <c r="A99" s="1" t="s">
        <v>174</v>
      </c>
      <c r="B99" s="1" t="s">
        <v>189</v>
      </c>
      <c r="C99" s="3">
        <v>43136.489583333299</v>
      </c>
      <c r="D99" s="2">
        <v>21.6</v>
      </c>
      <c r="E99" s="2">
        <v>19.2</v>
      </c>
      <c r="F99" s="1" t="s">
        <v>12</v>
      </c>
      <c r="G99" s="1" t="s">
        <v>12</v>
      </c>
      <c r="H99" s="1" t="s">
        <v>22</v>
      </c>
      <c r="I99" s="2">
        <v>200</v>
      </c>
      <c r="K99" s="3">
        <v>43136.489583333299</v>
      </c>
    </row>
    <row r="100" spans="1:11" x14ac:dyDescent="0.3">
      <c r="A100" s="1" t="s">
        <v>174</v>
      </c>
      <c r="B100" s="1" t="s">
        <v>190</v>
      </c>
      <c r="C100" s="3">
        <v>43152.458333333299</v>
      </c>
      <c r="D100" s="2">
        <v>260.5</v>
      </c>
      <c r="E100" s="2">
        <v>82.5</v>
      </c>
      <c r="F100" s="1" t="s">
        <v>191</v>
      </c>
      <c r="G100" s="1" t="s">
        <v>12</v>
      </c>
      <c r="H100" s="1" t="s">
        <v>12</v>
      </c>
      <c r="I100" s="2">
        <v>14500.011500000001</v>
      </c>
      <c r="K100" s="3">
        <v>43152.458333333299</v>
      </c>
    </row>
    <row r="101" spans="1:11" x14ac:dyDescent="0.3">
      <c r="A101" s="1" t="s">
        <v>174</v>
      </c>
      <c r="B101" s="1" t="s">
        <v>192</v>
      </c>
      <c r="C101" s="3">
        <v>43157.5625</v>
      </c>
      <c r="D101" s="2">
        <v>212</v>
      </c>
      <c r="E101" s="2">
        <v>53.6</v>
      </c>
      <c r="F101" s="1" t="s">
        <v>12</v>
      </c>
      <c r="G101" s="1" t="s">
        <v>12</v>
      </c>
      <c r="H101" s="1" t="s">
        <v>12</v>
      </c>
      <c r="I101" s="2">
        <v>3200.0001999999999</v>
      </c>
      <c r="K101" s="3">
        <v>43157.5625</v>
      </c>
    </row>
    <row r="102" spans="1:11" x14ac:dyDescent="0.3">
      <c r="A102" s="1" t="s">
        <v>174</v>
      </c>
      <c r="B102" s="1" t="s">
        <v>193</v>
      </c>
      <c r="C102" s="3">
        <v>43168.604166666701</v>
      </c>
      <c r="D102" s="2">
        <v>33.299999999999997</v>
      </c>
      <c r="E102" s="2">
        <v>17.399999999999999</v>
      </c>
      <c r="F102" s="1" t="s">
        <v>194</v>
      </c>
      <c r="G102" s="1" t="s">
        <v>12</v>
      </c>
      <c r="H102" s="1" t="s">
        <v>12</v>
      </c>
      <c r="I102" s="2">
        <v>1200.0001</v>
      </c>
      <c r="K102" s="3">
        <v>43168.604166666701</v>
      </c>
    </row>
    <row r="103" spans="1:11" x14ac:dyDescent="0.3">
      <c r="A103" s="1" t="s">
        <v>174</v>
      </c>
      <c r="B103" s="1" t="s">
        <v>195</v>
      </c>
      <c r="C103" s="3">
        <v>43181.416666666701</v>
      </c>
      <c r="D103" s="2">
        <v>14.6</v>
      </c>
      <c r="E103" s="2">
        <v>14</v>
      </c>
      <c r="F103" s="1" t="s">
        <v>196</v>
      </c>
      <c r="G103" s="1" t="s">
        <v>12</v>
      </c>
      <c r="H103" s="1" t="s">
        <v>12</v>
      </c>
      <c r="I103" s="2">
        <v>500</v>
      </c>
      <c r="K103" s="3">
        <v>43181.416666666701</v>
      </c>
    </row>
    <row r="104" spans="1:11" x14ac:dyDescent="0.3">
      <c r="A104" s="1" t="s">
        <v>174</v>
      </c>
      <c r="B104" s="1" t="s">
        <v>197</v>
      </c>
      <c r="C104" s="3">
        <v>43190.427083333299</v>
      </c>
      <c r="D104" s="2">
        <v>708</v>
      </c>
      <c r="E104" s="2">
        <v>96.4</v>
      </c>
      <c r="F104" s="1" t="s">
        <v>198</v>
      </c>
      <c r="G104" s="1" t="s">
        <v>12</v>
      </c>
      <c r="H104" s="1" t="s">
        <v>12</v>
      </c>
      <c r="I104" s="2">
        <v>2500.0001999999999</v>
      </c>
      <c r="K104" s="3">
        <v>43190.427083333299</v>
      </c>
    </row>
    <row r="105" spans="1:11" x14ac:dyDescent="0.3">
      <c r="A105" s="1" t="s">
        <v>174</v>
      </c>
      <c r="B105" s="1" t="s">
        <v>199</v>
      </c>
      <c r="C105" s="3">
        <v>43201.666666666701</v>
      </c>
      <c r="D105" s="2">
        <v>17</v>
      </c>
      <c r="E105" s="2">
        <v>12.9</v>
      </c>
      <c r="F105" s="1" t="s">
        <v>200</v>
      </c>
      <c r="G105" s="1" t="s">
        <v>12</v>
      </c>
      <c r="H105" s="1" t="s">
        <v>12</v>
      </c>
      <c r="I105" s="2">
        <v>600.00009999999997</v>
      </c>
      <c r="K105" s="3">
        <v>43201.666666666701</v>
      </c>
    </row>
    <row r="106" spans="1:11" x14ac:dyDescent="0.3">
      <c r="A106" s="1" t="s">
        <v>201</v>
      </c>
      <c r="B106" s="1" t="s">
        <v>202</v>
      </c>
      <c r="C106" s="3">
        <v>43068.572916666701</v>
      </c>
      <c r="D106" s="2">
        <v>277.8</v>
      </c>
      <c r="E106" s="2">
        <v>125</v>
      </c>
      <c r="F106" s="1" t="s">
        <v>12</v>
      </c>
      <c r="G106" s="1" t="s">
        <v>12</v>
      </c>
      <c r="H106" s="1" t="s">
        <v>12</v>
      </c>
      <c r="I106" s="2">
        <v>100</v>
      </c>
      <c r="K106" s="3">
        <v>43068.572916666701</v>
      </c>
    </row>
    <row r="107" spans="1:11" ht="43.2" x14ac:dyDescent="0.3">
      <c r="A107" s="1" t="s">
        <v>201</v>
      </c>
      <c r="B107" s="1" t="s">
        <v>203</v>
      </c>
      <c r="C107" s="3">
        <v>43073.572916666701</v>
      </c>
      <c r="D107" s="2">
        <v>64.5</v>
      </c>
      <c r="E107" s="2">
        <v>31.1</v>
      </c>
      <c r="F107" s="1" t="s">
        <v>204</v>
      </c>
      <c r="G107" s="1" t="s">
        <v>15</v>
      </c>
      <c r="H107" s="1" t="s">
        <v>16</v>
      </c>
      <c r="I107" s="2">
        <v>0</v>
      </c>
      <c r="K107" s="3">
        <v>43073.572916666701</v>
      </c>
    </row>
    <row r="108" spans="1:11" ht="43.2" x14ac:dyDescent="0.3">
      <c r="A108" s="1" t="s">
        <v>201</v>
      </c>
      <c r="B108" s="1" t="s">
        <v>205</v>
      </c>
      <c r="C108" s="3">
        <v>43084.53125</v>
      </c>
      <c r="D108" s="2">
        <v>60.3</v>
      </c>
      <c r="E108" s="2">
        <v>16.5</v>
      </c>
      <c r="F108" s="1" t="s">
        <v>206</v>
      </c>
      <c r="G108" s="1" t="s">
        <v>15</v>
      </c>
      <c r="H108" s="1" t="s">
        <v>19</v>
      </c>
      <c r="I108" s="2">
        <v>0</v>
      </c>
      <c r="K108" s="3">
        <v>43084.53125</v>
      </c>
    </row>
    <row r="109" spans="1:11" ht="43.2" x14ac:dyDescent="0.3">
      <c r="A109" s="1" t="s">
        <v>201</v>
      </c>
      <c r="B109" s="1" t="s">
        <v>207</v>
      </c>
      <c r="C109" s="3">
        <v>43088.479166666701</v>
      </c>
      <c r="D109" s="2">
        <v>33.9</v>
      </c>
      <c r="E109" s="2">
        <v>20.9</v>
      </c>
      <c r="F109" s="1" t="s">
        <v>208</v>
      </c>
      <c r="G109" s="1" t="s">
        <v>15</v>
      </c>
      <c r="H109" s="1" t="s">
        <v>19</v>
      </c>
      <c r="I109" s="2">
        <v>100</v>
      </c>
      <c r="K109" s="3">
        <v>43088.479166666701</v>
      </c>
    </row>
    <row r="110" spans="1:11" ht="28.8" x14ac:dyDescent="0.3">
      <c r="A110" s="1" t="s">
        <v>201</v>
      </c>
      <c r="B110" s="1" t="s">
        <v>209</v>
      </c>
      <c r="C110" s="3">
        <v>43096.5</v>
      </c>
      <c r="D110" s="2">
        <v>46.4</v>
      </c>
      <c r="E110" s="2">
        <v>27.7</v>
      </c>
      <c r="F110" s="1" t="s">
        <v>12</v>
      </c>
      <c r="G110" s="1" t="s">
        <v>12</v>
      </c>
      <c r="H110" s="1" t="s">
        <v>22</v>
      </c>
      <c r="I110" s="2">
        <v>0</v>
      </c>
      <c r="K110" s="3">
        <v>43096.5</v>
      </c>
    </row>
    <row r="111" spans="1:11" x14ac:dyDescent="0.3">
      <c r="A111" s="1" t="s">
        <v>201</v>
      </c>
      <c r="B111" s="1" t="s">
        <v>210</v>
      </c>
      <c r="C111" s="3">
        <v>43109.604166666701</v>
      </c>
      <c r="D111" s="2">
        <v>32.5</v>
      </c>
      <c r="E111" s="2">
        <v>18.8</v>
      </c>
      <c r="F111" s="1" t="s">
        <v>12</v>
      </c>
      <c r="G111" s="1" t="s">
        <v>12</v>
      </c>
      <c r="H111" s="1" t="s">
        <v>12</v>
      </c>
      <c r="I111" s="2">
        <v>0</v>
      </c>
      <c r="K111" s="3">
        <v>43109.604166666701</v>
      </c>
    </row>
    <row r="112" spans="1:11" x14ac:dyDescent="0.3">
      <c r="A112" s="1" t="s">
        <v>201</v>
      </c>
      <c r="B112" s="1" t="s">
        <v>211</v>
      </c>
      <c r="C112" s="3">
        <v>43112.65625</v>
      </c>
      <c r="D112" s="2">
        <v>449</v>
      </c>
      <c r="F112" s="1" t="s">
        <v>212</v>
      </c>
      <c r="G112" s="1" t="s">
        <v>12</v>
      </c>
      <c r="H112" s="1" t="s">
        <v>12</v>
      </c>
      <c r="I112" s="2">
        <v>4800</v>
      </c>
      <c r="K112" s="3">
        <v>43112.65625</v>
      </c>
    </row>
    <row r="113" spans="1:11" x14ac:dyDescent="0.3">
      <c r="A113" s="1" t="s">
        <v>201</v>
      </c>
      <c r="B113" s="1" t="s">
        <v>213</v>
      </c>
      <c r="C113" s="3">
        <v>43152.479166666701</v>
      </c>
      <c r="D113" s="2">
        <v>253.5</v>
      </c>
      <c r="E113" s="2">
        <v>135</v>
      </c>
      <c r="F113" s="1" t="s">
        <v>214</v>
      </c>
      <c r="G113" s="1" t="s">
        <v>12</v>
      </c>
      <c r="H113" s="1" t="s">
        <v>12</v>
      </c>
      <c r="I113" s="2">
        <v>3200.0001999999999</v>
      </c>
      <c r="K113" s="3">
        <v>43152.479166666701</v>
      </c>
    </row>
    <row r="114" spans="1:11" x14ac:dyDescent="0.3">
      <c r="A114" s="1" t="s">
        <v>201</v>
      </c>
      <c r="B114" s="1" t="s">
        <v>215</v>
      </c>
      <c r="C114" s="3">
        <v>43157.552083333299</v>
      </c>
      <c r="D114" s="2">
        <v>282</v>
      </c>
      <c r="E114" s="2">
        <v>120</v>
      </c>
      <c r="F114" s="1" t="s">
        <v>12</v>
      </c>
      <c r="G114" s="1" t="s">
        <v>12</v>
      </c>
      <c r="H114" s="1" t="s">
        <v>12</v>
      </c>
      <c r="I114" s="2">
        <v>200</v>
      </c>
      <c r="K114" s="3">
        <v>43157.552083333299</v>
      </c>
    </row>
    <row r="115" spans="1:11" x14ac:dyDescent="0.3">
      <c r="A115" s="1" t="s">
        <v>201</v>
      </c>
      <c r="B115" s="1" t="s">
        <v>216</v>
      </c>
      <c r="C115" s="3">
        <v>43168.604166666701</v>
      </c>
      <c r="D115" s="2">
        <v>227.5</v>
      </c>
      <c r="E115" s="2">
        <v>65.5</v>
      </c>
      <c r="F115" s="1" t="s">
        <v>217</v>
      </c>
      <c r="G115" s="1" t="s">
        <v>12</v>
      </c>
      <c r="H115" s="1" t="s">
        <v>12</v>
      </c>
      <c r="I115" s="2">
        <v>100</v>
      </c>
      <c r="K115" s="3">
        <v>43168.604166666701</v>
      </c>
    </row>
    <row r="116" spans="1:11" x14ac:dyDescent="0.3">
      <c r="A116" s="1" t="s">
        <v>201</v>
      </c>
      <c r="B116" s="1" t="s">
        <v>218</v>
      </c>
      <c r="C116" s="3">
        <v>43181.40625</v>
      </c>
      <c r="D116" s="2">
        <v>25.4</v>
      </c>
      <c r="E116" s="2">
        <v>22.2</v>
      </c>
      <c r="F116" s="1" t="s">
        <v>219</v>
      </c>
      <c r="G116" s="1" t="s">
        <v>12</v>
      </c>
      <c r="H116" s="1" t="s">
        <v>12</v>
      </c>
      <c r="I116" s="2">
        <v>100</v>
      </c>
      <c r="K116" s="3">
        <v>43181.40625</v>
      </c>
    </row>
    <row r="117" spans="1:11" x14ac:dyDescent="0.3">
      <c r="A117" s="1" t="s">
        <v>201</v>
      </c>
      <c r="B117" s="1" t="s">
        <v>220</v>
      </c>
      <c r="C117" s="3">
        <v>43190.427083333299</v>
      </c>
      <c r="D117" s="2">
        <v>1740</v>
      </c>
      <c r="E117" s="2">
        <v>321</v>
      </c>
      <c r="F117" s="1" t="s">
        <v>221</v>
      </c>
      <c r="G117" s="1" t="s">
        <v>12</v>
      </c>
      <c r="H117" s="1" t="s">
        <v>12</v>
      </c>
      <c r="I117" s="2">
        <v>100</v>
      </c>
      <c r="K117" s="3">
        <v>43190.427083333299</v>
      </c>
    </row>
    <row r="118" spans="1:11" x14ac:dyDescent="0.3">
      <c r="A118" s="1" t="s">
        <v>222</v>
      </c>
      <c r="B118" s="1" t="s">
        <v>223</v>
      </c>
      <c r="C118" s="3">
        <v>43068.458333333299</v>
      </c>
      <c r="D118" s="2">
        <v>20.100000000000001</v>
      </c>
      <c r="E118" s="2">
        <v>12.5</v>
      </c>
      <c r="F118" s="1" t="s">
        <v>12</v>
      </c>
      <c r="G118" s="1" t="s">
        <v>12</v>
      </c>
      <c r="H118" s="1" t="s">
        <v>12</v>
      </c>
      <c r="I118" s="2">
        <v>1400</v>
      </c>
      <c r="K118" s="3">
        <v>43068.458333333299</v>
      </c>
    </row>
    <row r="119" spans="1:11" ht="43.2" x14ac:dyDescent="0.3">
      <c r="A119" s="1" t="s">
        <v>222</v>
      </c>
      <c r="B119" s="1" t="s">
        <v>224</v>
      </c>
      <c r="C119" s="3">
        <v>43073.5</v>
      </c>
      <c r="D119" s="2">
        <v>16.2</v>
      </c>
      <c r="E119" s="2">
        <v>12.2</v>
      </c>
      <c r="F119" s="1" t="s">
        <v>225</v>
      </c>
      <c r="G119" s="1" t="s">
        <v>15</v>
      </c>
      <c r="H119" s="1" t="s">
        <v>16</v>
      </c>
      <c r="I119" s="2">
        <v>700.00009999999997</v>
      </c>
      <c r="K119" s="3">
        <v>43073.5</v>
      </c>
    </row>
    <row r="120" spans="1:11" ht="72" x14ac:dyDescent="0.3">
      <c r="A120" s="1" t="s">
        <v>222</v>
      </c>
      <c r="B120" s="1" t="s">
        <v>226</v>
      </c>
      <c r="C120" s="3">
        <v>43084.541666666701</v>
      </c>
      <c r="D120" s="2">
        <v>14.3</v>
      </c>
      <c r="E120" s="2">
        <v>11.9</v>
      </c>
      <c r="F120" s="1" t="s">
        <v>227</v>
      </c>
      <c r="G120" s="1" t="s">
        <v>15</v>
      </c>
      <c r="H120" s="1" t="s">
        <v>27</v>
      </c>
      <c r="I120" s="2">
        <v>400</v>
      </c>
      <c r="K120" s="3">
        <v>43084.541666666701</v>
      </c>
    </row>
    <row r="121" spans="1:11" ht="43.2" x14ac:dyDescent="0.3">
      <c r="A121" s="1" t="s">
        <v>222</v>
      </c>
      <c r="B121" s="1" t="s">
        <v>228</v>
      </c>
      <c r="C121" s="3">
        <v>43088.541666666701</v>
      </c>
      <c r="D121" s="2">
        <v>14</v>
      </c>
      <c r="E121" s="2">
        <v>12</v>
      </c>
      <c r="F121" s="1" t="s">
        <v>229</v>
      </c>
      <c r="G121" s="1" t="s">
        <v>15</v>
      </c>
      <c r="H121" s="1" t="s">
        <v>19</v>
      </c>
      <c r="I121" s="2">
        <v>600.00009999999997</v>
      </c>
      <c r="K121" s="3">
        <v>43088.541666666701</v>
      </c>
    </row>
    <row r="122" spans="1:11" ht="28.8" x14ac:dyDescent="0.3">
      <c r="A122" s="1" t="s">
        <v>222</v>
      </c>
      <c r="B122" s="1" t="s">
        <v>230</v>
      </c>
      <c r="C122" s="3">
        <v>43124.510416666701</v>
      </c>
      <c r="D122" s="2">
        <v>44.9</v>
      </c>
      <c r="E122" s="2">
        <v>36.6</v>
      </c>
      <c r="F122" s="1" t="s">
        <v>12</v>
      </c>
      <c r="G122" s="1" t="s">
        <v>12</v>
      </c>
      <c r="H122" s="1" t="s">
        <v>22</v>
      </c>
      <c r="I122" s="2">
        <v>12800</v>
      </c>
      <c r="K122" s="3">
        <v>43124.510416666701</v>
      </c>
    </row>
    <row r="123" spans="1:11" ht="43.2" x14ac:dyDescent="0.3">
      <c r="A123" s="1" t="s">
        <v>222</v>
      </c>
      <c r="B123" s="1" t="s">
        <v>231</v>
      </c>
      <c r="C123" s="3">
        <v>43132.5</v>
      </c>
      <c r="D123" s="2">
        <v>25.8</v>
      </c>
      <c r="E123" s="2">
        <v>12.2</v>
      </c>
      <c r="F123" s="1" t="s">
        <v>232</v>
      </c>
      <c r="G123" s="1" t="s">
        <v>15</v>
      </c>
      <c r="H123" s="1" t="s">
        <v>19</v>
      </c>
      <c r="I123" s="2">
        <v>1000.0001</v>
      </c>
      <c r="K123" s="3">
        <v>43132.5</v>
      </c>
    </row>
    <row r="124" spans="1:11" ht="28.8" x14ac:dyDescent="0.3">
      <c r="A124" s="1" t="s">
        <v>222</v>
      </c>
      <c r="B124" s="1" t="s">
        <v>233</v>
      </c>
      <c r="C124" s="3">
        <v>43136.5</v>
      </c>
      <c r="D124" s="2">
        <v>19.100000000000001</v>
      </c>
      <c r="E124" s="2">
        <v>16.7</v>
      </c>
      <c r="F124" s="1" t="s">
        <v>12</v>
      </c>
      <c r="G124" s="1" t="s">
        <v>12</v>
      </c>
      <c r="H124" s="1" t="s">
        <v>22</v>
      </c>
      <c r="I124" s="2">
        <v>400</v>
      </c>
      <c r="K124" s="3">
        <v>43136.5</v>
      </c>
    </row>
    <row r="125" spans="1:11" x14ac:dyDescent="0.3">
      <c r="A125" s="1" t="s">
        <v>222</v>
      </c>
      <c r="B125" s="1" t="s">
        <v>234</v>
      </c>
      <c r="C125" s="3">
        <v>43152.614583333299</v>
      </c>
      <c r="D125" s="2">
        <v>140.80000000000001</v>
      </c>
      <c r="E125" s="2">
        <v>105</v>
      </c>
      <c r="F125" s="1" t="s">
        <v>235</v>
      </c>
      <c r="G125" s="1" t="s">
        <v>12</v>
      </c>
      <c r="H125" s="1" t="s">
        <v>12</v>
      </c>
      <c r="I125" s="2">
        <v>14800.0121</v>
      </c>
      <c r="K125" s="3">
        <v>43152.614583333299</v>
      </c>
    </row>
    <row r="126" spans="1:11" x14ac:dyDescent="0.3">
      <c r="A126" s="1" t="s">
        <v>222</v>
      </c>
      <c r="B126" s="1" t="s">
        <v>236</v>
      </c>
      <c r="C126" s="3">
        <v>43157.46875</v>
      </c>
      <c r="D126" s="2">
        <v>25.2</v>
      </c>
      <c r="E126" s="2">
        <v>19.100000000000001</v>
      </c>
      <c r="F126" s="1" t="s">
        <v>12</v>
      </c>
      <c r="G126" s="1" t="s">
        <v>12</v>
      </c>
      <c r="H126" s="1" t="s">
        <v>12</v>
      </c>
      <c r="I126" s="2">
        <v>2800.0003000000002</v>
      </c>
      <c r="K126" s="3">
        <v>43157.46875</v>
      </c>
    </row>
    <row r="127" spans="1:11" x14ac:dyDescent="0.3">
      <c r="A127" s="1" t="s">
        <v>222</v>
      </c>
      <c r="B127" s="1" t="s">
        <v>237</v>
      </c>
      <c r="C127" s="3">
        <v>43168.489583333299</v>
      </c>
      <c r="D127" s="2">
        <v>11.7</v>
      </c>
      <c r="E127" s="2">
        <v>11.3</v>
      </c>
      <c r="F127" s="1" t="s">
        <v>238</v>
      </c>
      <c r="G127" s="1" t="s">
        <v>12</v>
      </c>
      <c r="H127" s="1" t="s">
        <v>12</v>
      </c>
      <c r="I127" s="2">
        <v>2300.0001999999999</v>
      </c>
      <c r="K127" s="3">
        <v>43168.489583333299</v>
      </c>
    </row>
    <row r="128" spans="1:11" x14ac:dyDescent="0.3">
      <c r="A128" s="1" t="s">
        <v>222</v>
      </c>
      <c r="B128" s="1" t="s">
        <v>239</v>
      </c>
      <c r="C128" s="3">
        <v>43181.458333333299</v>
      </c>
      <c r="D128" s="2">
        <v>11.4</v>
      </c>
      <c r="E128" s="2">
        <v>11.4</v>
      </c>
      <c r="F128" s="1" t="s">
        <v>240</v>
      </c>
      <c r="G128" s="1" t="s">
        <v>12</v>
      </c>
      <c r="H128" s="1" t="s">
        <v>12</v>
      </c>
      <c r="I128" s="2">
        <v>900.00009999999997</v>
      </c>
      <c r="K128" s="3">
        <v>43181.458333333299</v>
      </c>
    </row>
    <row r="129" spans="1:11" x14ac:dyDescent="0.3">
      <c r="A129" s="1" t="s">
        <v>222</v>
      </c>
      <c r="B129" s="1" t="s">
        <v>241</v>
      </c>
      <c r="C129" s="3">
        <v>43190.541666666701</v>
      </c>
      <c r="D129" s="2">
        <v>68</v>
      </c>
      <c r="E129" s="2">
        <v>37.9</v>
      </c>
      <c r="F129" s="1" t="s">
        <v>242</v>
      </c>
      <c r="G129" s="1" t="s">
        <v>12</v>
      </c>
      <c r="H129" s="1" t="s">
        <v>12</v>
      </c>
      <c r="I129" s="2">
        <v>5699.9958999999999</v>
      </c>
      <c r="K129" s="3">
        <v>43190.541666666701</v>
      </c>
    </row>
    <row r="130" spans="1:11" x14ac:dyDescent="0.3">
      <c r="A130" s="1" t="s">
        <v>243</v>
      </c>
      <c r="B130" s="1" t="s">
        <v>244</v>
      </c>
      <c r="C130" s="3">
        <v>43068.5</v>
      </c>
      <c r="D130" s="2">
        <v>53.7</v>
      </c>
      <c r="E130" s="2">
        <v>10.7</v>
      </c>
      <c r="F130" s="1" t="s">
        <v>12</v>
      </c>
      <c r="G130" s="1" t="s">
        <v>12</v>
      </c>
      <c r="H130" s="1" t="s">
        <v>12</v>
      </c>
      <c r="I130" s="2">
        <v>100</v>
      </c>
      <c r="K130" s="3">
        <v>43068.5</v>
      </c>
    </row>
    <row r="131" spans="1:11" ht="43.2" x14ac:dyDescent="0.3">
      <c r="A131" s="1" t="s">
        <v>243</v>
      </c>
      <c r="B131" s="1" t="s">
        <v>245</v>
      </c>
      <c r="C131" s="3">
        <v>43073.552083333299</v>
      </c>
      <c r="D131" s="2">
        <v>40.5</v>
      </c>
      <c r="E131" s="2">
        <v>9.6</v>
      </c>
      <c r="F131" s="1" t="s">
        <v>246</v>
      </c>
      <c r="G131" s="1" t="s">
        <v>15</v>
      </c>
      <c r="H131" s="1" t="s">
        <v>16</v>
      </c>
      <c r="I131" s="2">
        <v>200</v>
      </c>
      <c r="K131" s="3">
        <v>43073.552083333299</v>
      </c>
    </row>
    <row r="132" spans="1:11" ht="72" x14ac:dyDescent="0.3">
      <c r="A132" s="1" t="s">
        <v>243</v>
      </c>
      <c r="B132" s="1" t="s">
        <v>247</v>
      </c>
      <c r="C132" s="3">
        <v>43084.552083333299</v>
      </c>
      <c r="D132" s="2">
        <v>12</v>
      </c>
      <c r="E132" s="2">
        <v>9.9</v>
      </c>
      <c r="F132" s="1" t="s">
        <v>248</v>
      </c>
      <c r="G132" s="1" t="s">
        <v>15</v>
      </c>
      <c r="H132" s="1" t="s">
        <v>27</v>
      </c>
      <c r="I132" s="2">
        <v>100</v>
      </c>
      <c r="K132" s="3">
        <v>43084.552083333299</v>
      </c>
    </row>
    <row r="133" spans="1:11" ht="43.2" x14ac:dyDescent="0.3">
      <c r="A133" s="1" t="s">
        <v>243</v>
      </c>
      <c r="B133" s="1" t="s">
        <v>249</v>
      </c>
      <c r="C133" s="3">
        <v>43088.541666666701</v>
      </c>
      <c r="D133" s="2">
        <v>24.6</v>
      </c>
      <c r="E133" s="2">
        <v>19.3</v>
      </c>
      <c r="F133" s="1" t="s">
        <v>250</v>
      </c>
      <c r="G133" s="1" t="s">
        <v>15</v>
      </c>
      <c r="H133" s="1" t="s">
        <v>19</v>
      </c>
      <c r="I133" s="2">
        <v>300</v>
      </c>
      <c r="K133" s="3">
        <v>43088.541666666701</v>
      </c>
    </row>
    <row r="134" spans="1:11" x14ac:dyDescent="0.3">
      <c r="A134" s="1" t="s">
        <v>243</v>
      </c>
      <c r="B134" s="1" t="s">
        <v>251</v>
      </c>
      <c r="C134" s="3">
        <v>43096.5625</v>
      </c>
      <c r="D134" s="2">
        <v>26.4</v>
      </c>
      <c r="E134" s="2">
        <v>12.1</v>
      </c>
      <c r="F134" s="1" t="s">
        <v>12</v>
      </c>
      <c r="G134" s="1" t="s">
        <v>12</v>
      </c>
      <c r="H134" s="1" t="s">
        <v>12</v>
      </c>
      <c r="I134" s="2">
        <v>200</v>
      </c>
      <c r="K134" s="3">
        <v>43096.5625</v>
      </c>
    </row>
    <row r="135" spans="1:11" x14ac:dyDescent="0.3">
      <c r="A135" s="1" t="s">
        <v>243</v>
      </c>
      <c r="B135" s="1" t="s">
        <v>252</v>
      </c>
      <c r="C135" s="3">
        <v>43109.46875</v>
      </c>
      <c r="D135" s="2">
        <v>71.2</v>
      </c>
      <c r="E135" s="2">
        <v>12.1</v>
      </c>
      <c r="F135" s="1" t="s">
        <v>12</v>
      </c>
      <c r="G135" s="1" t="s">
        <v>12</v>
      </c>
      <c r="H135" s="1" t="s">
        <v>12</v>
      </c>
      <c r="I135" s="2">
        <v>100</v>
      </c>
      <c r="K135" s="3">
        <v>43109.46875</v>
      </c>
    </row>
    <row r="136" spans="1:11" ht="43.2" x14ac:dyDescent="0.3">
      <c r="A136" s="1" t="s">
        <v>243</v>
      </c>
      <c r="B136" s="1" t="s">
        <v>253</v>
      </c>
      <c r="C136" s="3">
        <v>43116.541666666701</v>
      </c>
      <c r="D136" s="2">
        <v>30.7</v>
      </c>
      <c r="E136" s="2">
        <v>12</v>
      </c>
      <c r="F136" s="1" t="s">
        <v>254</v>
      </c>
      <c r="G136" s="1" t="s">
        <v>15</v>
      </c>
      <c r="H136" s="1" t="s">
        <v>54</v>
      </c>
      <c r="I136" s="2">
        <v>900.00009999999997</v>
      </c>
      <c r="K136" s="3">
        <v>43116.541666666701</v>
      </c>
    </row>
    <row r="137" spans="1:11" ht="28.8" x14ac:dyDescent="0.3">
      <c r="A137" s="1" t="s">
        <v>243</v>
      </c>
      <c r="B137" s="1" t="s">
        <v>255</v>
      </c>
      <c r="C137" s="3">
        <v>43125.4375</v>
      </c>
      <c r="D137" s="2">
        <v>20.3</v>
      </c>
      <c r="E137" s="2">
        <v>15.3</v>
      </c>
      <c r="F137" s="1" t="s">
        <v>12</v>
      </c>
      <c r="G137" s="1" t="s">
        <v>12</v>
      </c>
      <c r="H137" s="1" t="s">
        <v>22</v>
      </c>
      <c r="I137" s="2">
        <v>1200.0001</v>
      </c>
      <c r="K137" s="3">
        <v>43125.4375</v>
      </c>
    </row>
    <row r="138" spans="1:11" ht="43.2" x14ac:dyDescent="0.3">
      <c r="A138" s="1" t="s">
        <v>243</v>
      </c>
      <c r="B138" s="1" t="s">
        <v>256</v>
      </c>
      <c r="C138" s="3">
        <v>43132.552083333299</v>
      </c>
      <c r="D138" s="2">
        <v>17.95</v>
      </c>
      <c r="E138" s="2">
        <v>11.7</v>
      </c>
      <c r="F138" s="1" t="s">
        <v>257</v>
      </c>
      <c r="G138" s="1" t="s">
        <v>15</v>
      </c>
      <c r="H138" s="1" t="s">
        <v>19</v>
      </c>
      <c r="I138" s="2">
        <v>500</v>
      </c>
      <c r="K138" s="3">
        <v>43132.552083333299</v>
      </c>
    </row>
    <row r="139" spans="1:11" x14ac:dyDescent="0.3">
      <c r="A139" s="1" t="s">
        <v>243</v>
      </c>
      <c r="B139" s="1" t="s">
        <v>258</v>
      </c>
      <c r="C139" s="3">
        <v>43136.520833333299</v>
      </c>
      <c r="D139" s="2">
        <v>16.7</v>
      </c>
      <c r="E139" s="2">
        <v>11</v>
      </c>
      <c r="F139" s="1" t="s">
        <v>12</v>
      </c>
      <c r="G139" s="1" t="s">
        <v>12</v>
      </c>
      <c r="H139" s="1" t="s">
        <v>12</v>
      </c>
      <c r="I139" s="2">
        <v>400</v>
      </c>
      <c r="K139" s="3">
        <v>43136.520833333299</v>
      </c>
    </row>
    <row r="140" spans="1:11" x14ac:dyDescent="0.3">
      <c r="A140" s="1" t="s">
        <v>243</v>
      </c>
      <c r="B140" s="1" t="s">
        <v>259</v>
      </c>
      <c r="C140" s="3">
        <v>43152.65625</v>
      </c>
      <c r="D140" s="2">
        <v>100</v>
      </c>
      <c r="E140" s="2">
        <v>59.6</v>
      </c>
      <c r="F140" s="1" t="s">
        <v>260</v>
      </c>
      <c r="G140" s="1" t="s">
        <v>12</v>
      </c>
      <c r="H140" s="1" t="s">
        <v>12</v>
      </c>
      <c r="I140" s="2">
        <v>3999.9987999999998</v>
      </c>
      <c r="K140" s="3">
        <v>43152.65625</v>
      </c>
    </row>
    <row r="141" spans="1:11" x14ac:dyDescent="0.3">
      <c r="A141" s="1" t="s">
        <v>243</v>
      </c>
      <c r="B141" s="1" t="s">
        <v>261</v>
      </c>
      <c r="C141" s="3">
        <v>43157.4375</v>
      </c>
      <c r="D141" s="2">
        <v>30.3</v>
      </c>
      <c r="E141" s="2">
        <v>14.7</v>
      </c>
      <c r="F141" s="1" t="s">
        <v>12</v>
      </c>
      <c r="G141" s="1" t="s">
        <v>12</v>
      </c>
      <c r="H141" s="1" t="s">
        <v>12</v>
      </c>
      <c r="I141" s="2">
        <v>1200.0001</v>
      </c>
      <c r="K141" s="3">
        <v>43157.4375</v>
      </c>
    </row>
    <row r="142" spans="1:11" x14ac:dyDescent="0.3">
      <c r="A142" s="1" t="s">
        <v>243</v>
      </c>
      <c r="B142" s="1" t="s">
        <v>262</v>
      </c>
      <c r="C142" s="3">
        <v>43168.510416666701</v>
      </c>
      <c r="D142" s="2">
        <v>82.7</v>
      </c>
      <c r="E142" s="2">
        <v>11.9</v>
      </c>
      <c r="F142" s="1" t="s">
        <v>263</v>
      </c>
      <c r="G142" s="1" t="s">
        <v>12</v>
      </c>
      <c r="H142" s="1" t="s">
        <v>12</v>
      </c>
      <c r="I142" s="2">
        <v>1200.0001</v>
      </c>
      <c r="K142" s="3">
        <v>43168.510416666701</v>
      </c>
    </row>
    <row r="143" spans="1:11" x14ac:dyDescent="0.3">
      <c r="A143" s="1" t="s">
        <v>243</v>
      </c>
      <c r="B143" s="1" t="s">
        <v>264</v>
      </c>
      <c r="C143" s="3">
        <v>43181.541666666701</v>
      </c>
      <c r="D143" s="2">
        <v>23.65</v>
      </c>
      <c r="E143" s="2">
        <v>8.4550000000000001</v>
      </c>
      <c r="F143" s="1" t="s">
        <v>265</v>
      </c>
      <c r="G143" s="1" t="s">
        <v>12</v>
      </c>
      <c r="H143" s="1" t="s">
        <v>12</v>
      </c>
      <c r="I143" s="2">
        <v>600.00009999999997</v>
      </c>
      <c r="K143" s="3">
        <v>43181.541666666701</v>
      </c>
    </row>
    <row r="144" spans="1:11" x14ac:dyDescent="0.3">
      <c r="A144" s="1" t="s">
        <v>243</v>
      </c>
      <c r="B144" s="1" t="s">
        <v>266</v>
      </c>
      <c r="C144" s="3">
        <v>43190.510416666701</v>
      </c>
      <c r="D144" s="2">
        <v>63.3</v>
      </c>
      <c r="E144" s="2">
        <v>30.7</v>
      </c>
      <c r="F144" s="1" t="s">
        <v>104</v>
      </c>
      <c r="G144" s="1" t="s">
        <v>12</v>
      </c>
      <c r="H144" s="1" t="s">
        <v>12</v>
      </c>
      <c r="I144" s="2">
        <v>1700.0001</v>
      </c>
      <c r="K144" s="3">
        <v>43190.510416666701</v>
      </c>
    </row>
    <row r="145" spans="1:11" x14ac:dyDescent="0.3">
      <c r="A145" s="1" t="s">
        <v>267</v>
      </c>
      <c r="B145" s="1" t="s">
        <v>268</v>
      </c>
      <c r="C145" s="3">
        <v>43068.614583333299</v>
      </c>
      <c r="D145" s="2">
        <v>88.9</v>
      </c>
      <c r="E145" s="2">
        <v>66</v>
      </c>
      <c r="F145" s="1" t="s">
        <v>12</v>
      </c>
      <c r="G145" s="1" t="s">
        <v>12</v>
      </c>
      <c r="H145" s="1" t="s">
        <v>12</v>
      </c>
      <c r="I145" s="2">
        <v>1106.7777980000001</v>
      </c>
      <c r="K145" s="3">
        <v>43068.614583333299</v>
      </c>
    </row>
    <row r="146" spans="1:11" ht="43.2" x14ac:dyDescent="0.3">
      <c r="A146" s="1" t="s">
        <v>267</v>
      </c>
      <c r="B146" s="1" t="s">
        <v>269</v>
      </c>
      <c r="C146" s="3">
        <v>43073.59375</v>
      </c>
      <c r="D146" s="2">
        <v>53.3</v>
      </c>
      <c r="E146" s="2">
        <v>36</v>
      </c>
      <c r="F146" s="1" t="s">
        <v>270</v>
      </c>
      <c r="G146" s="1" t="s">
        <v>15</v>
      </c>
      <c r="H146" s="1" t="s">
        <v>16</v>
      </c>
      <c r="I146" s="2">
        <v>569.4366867</v>
      </c>
      <c r="K146" s="3">
        <v>43073.59375</v>
      </c>
    </row>
    <row r="147" spans="1:11" ht="72" x14ac:dyDescent="0.3">
      <c r="A147" s="1" t="s">
        <v>267</v>
      </c>
      <c r="B147" s="1" t="s">
        <v>271</v>
      </c>
      <c r="C147" s="3">
        <v>43084.520833333299</v>
      </c>
      <c r="D147" s="2">
        <v>32.5</v>
      </c>
      <c r="E147" s="2">
        <v>31.9</v>
      </c>
      <c r="F147" s="1" t="s">
        <v>272</v>
      </c>
      <c r="G147" s="1" t="s">
        <v>15</v>
      </c>
      <c r="H147" s="1" t="s">
        <v>27</v>
      </c>
      <c r="I147" s="2">
        <v>17.68590743</v>
      </c>
      <c r="K147" s="3">
        <v>43084.520833333299</v>
      </c>
    </row>
    <row r="148" spans="1:11" ht="43.2" x14ac:dyDescent="0.3">
      <c r="A148" s="1" t="s">
        <v>267</v>
      </c>
      <c r="B148" s="1" t="s">
        <v>273</v>
      </c>
      <c r="C148" s="3">
        <v>43088.46875</v>
      </c>
      <c r="D148" s="2">
        <v>38.6</v>
      </c>
      <c r="E148" s="2">
        <v>23.4</v>
      </c>
      <c r="F148" s="1" t="s">
        <v>274</v>
      </c>
      <c r="G148" s="1" t="s">
        <v>15</v>
      </c>
      <c r="H148" s="1" t="s">
        <v>19</v>
      </c>
      <c r="I148" s="2">
        <v>267.24939590000002</v>
      </c>
      <c r="K148" s="3">
        <v>43088.46875</v>
      </c>
    </row>
    <row r="149" spans="1:11" x14ac:dyDescent="0.3">
      <c r="A149" s="1" t="s">
        <v>267</v>
      </c>
      <c r="B149" s="1" t="s">
        <v>275</v>
      </c>
      <c r="C149" s="3">
        <v>43112.739583333299</v>
      </c>
      <c r="D149" s="2">
        <v>335</v>
      </c>
      <c r="F149" s="1" t="s">
        <v>276</v>
      </c>
      <c r="G149" s="1" t="s">
        <v>12</v>
      </c>
      <c r="H149" s="1" t="s">
        <v>12</v>
      </c>
      <c r="I149" s="2">
        <v>53961</v>
      </c>
      <c r="K149" s="3">
        <v>43112.739583333299</v>
      </c>
    </row>
    <row r="150" spans="1:11" ht="43.2" x14ac:dyDescent="0.3">
      <c r="A150" s="1" t="s">
        <v>267</v>
      </c>
      <c r="B150" s="1" t="s">
        <v>277</v>
      </c>
      <c r="C150" s="3">
        <v>43116.614583333299</v>
      </c>
      <c r="D150" s="2">
        <v>52.6</v>
      </c>
      <c r="E150" s="2">
        <v>51.5</v>
      </c>
      <c r="F150" s="1" t="s">
        <v>278</v>
      </c>
      <c r="G150" s="1" t="s">
        <v>15</v>
      </c>
      <c r="H150" s="1" t="s">
        <v>54</v>
      </c>
      <c r="I150" s="2">
        <v>2695.4173070000002</v>
      </c>
      <c r="K150" s="3">
        <v>43116.614583333299</v>
      </c>
    </row>
    <row r="151" spans="1:11" x14ac:dyDescent="0.3">
      <c r="A151" s="1" t="s">
        <v>267</v>
      </c>
      <c r="B151" s="1" t="s">
        <v>279</v>
      </c>
      <c r="C151" s="3">
        <v>43124.572916666701</v>
      </c>
      <c r="D151" s="2">
        <v>244</v>
      </c>
      <c r="E151" s="2">
        <v>225</v>
      </c>
      <c r="F151" s="1" t="s">
        <v>12</v>
      </c>
      <c r="G151" s="1" t="s">
        <v>12</v>
      </c>
      <c r="H151" s="1" t="s">
        <v>12</v>
      </c>
      <c r="I151" s="2">
        <v>33146.537049999999</v>
      </c>
      <c r="K151" s="3">
        <v>43124.572916666701</v>
      </c>
    </row>
    <row r="152" spans="1:11" ht="72" x14ac:dyDescent="0.3">
      <c r="A152" s="1" t="s">
        <v>267</v>
      </c>
      <c r="B152" s="1" t="s">
        <v>280</v>
      </c>
      <c r="C152" s="3">
        <v>43132.46875</v>
      </c>
      <c r="D152" s="2">
        <v>44.3</v>
      </c>
      <c r="E152" s="2">
        <v>45.5</v>
      </c>
      <c r="F152" s="1" t="s">
        <v>281</v>
      </c>
      <c r="G152" s="1" t="s">
        <v>15</v>
      </c>
      <c r="H152" s="1" t="s">
        <v>58</v>
      </c>
      <c r="I152" s="2">
        <v>760.62971549999997</v>
      </c>
      <c r="K152" s="3">
        <v>43132.46875</v>
      </c>
    </row>
    <row r="153" spans="1:11" x14ac:dyDescent="0.3">
      <c r="A153" s="1" t="s">
        <v>267</v>
      </c>
      <c r="B153" s="1" t="s">
        <v>282</v>
      </c>
      <c r="C153" s="3">
        <v>43136.46875</v>
      </c>
      <c r="D153" s="2">
        <v>41.9</v>
      </c>
      <c r="E153" s="2">
        <v>37.200000000000003</v>
      </c>
      <c r="F153" s="1" t="s">
        <v>12</v>
      </c>
      <c r="G153" s="1" t="s">
        <v>12</v>
      </c>
      <c r="H153" s="1" t="s">
        <v>12</v>
      </c>
      <c r="I153" s="2">
        <v>0</v>
      </c>
      <c r="K153" s="3">
        <v>43136.46875</v>
      </c>
    </row>
    <row r="154" spans="1:11" x14ac:dyDescent="0.3">
      <c r="A154" s="1" t="s">
        <v>267</v>
      </c>
      <c r="B154" s="1" t="s">
        <v>283</v>
      </c>
      <c r="C154" s="3">
        <v>43152.416666666701</v>
      </c>
      <c r="D154" s="2">
        <v>303</v>
      </c>
      <c r="E154" s="2">
        <v>252</v>
      </c>
      <c r="F154" s="1" t="s">
        <v>284</v>
      </c>
      <c r="G154" s="1" t="s">
        <v>12</v>
      </c>
      <c r="H154" s="1" t="s">
        <v>12</v>
      </c>
      <c r="I154" s="2">
        <v>34154.436600000001</v>
      </c>
      <c r="K154" s="3">
        <v>43152.416666666701</v>
      </c>
    </row>
    <row r="155" spans="1:11" x14ac:dyDescent="0.3">
      <c r="A155" s="1" t="s">
        <v>267</v>
      </c>
      <c r="B155" s="1" t="s">
        <v>285</v>
      </c>
      <c r="C155" s="3">
        <v>43157.59375</v>
      </c>
      <c r="D155" s="2">
        <v>165</v>
      </c>
      <c r="E155" s="2">
        <v>138</v>
      </c>
      <c r="F155" s="1" t="s">
        <v>12</v>
      </c>
      <c r="G155" s="1" t="s">
        <v>12</v>
      </c>
      <c r="H155" s="1" t="s">
        <v>12</v>
      </c>
      <c r="I155" s="2">
        <v>7637.2505719999999</v>
      </c>
      <c r="K155" s="3">
        <v>43157.59375</v>
      </c>
    </row>
    <row r="156" spans="1:11" x14ac:dyDescent="0.3">
      <c r="A156" s="1" t="s">
        <v>267</v>
      </c>
      <c r="B156" s="1" t="s">
        <v>286</v>
      </c>
      <c r="C156" s="3">
        <v>43168.635416666701</v>
      </c>
      <c r="D156" s="2">
        <v>64.8</v>
      </c>
      <c r="E156" s="2">
        <v>55.5</v>
      </c>
      <c r="F156" s="1" t="s">
        <v>287</v>
      </c>
      <c r="G156" s="1" t="s">
        <v>12</v>
      </c>
      <c r="H156" s="1" t="s">
        <v>12</v>
      </c>
      <c r="I156" s="2">
        <v>7024.805386</v>
      </c>
      <c r="K156" s="3">
        <v>43168.635416666701</v>
      </c>
    </row>
    <row r="157" spans="1:11" x14ac:dyDescent="0.3">
      <c r="A157" s="1" t="s">
        <v>267</v>
      </c>
      <c r="B157" s="1" t="s">
        <v>288</v>
      </c>
      <c r="C157" s="3">
        <v>43181.385416666701</v>
      </c>
      <c r="D157" s="2">
        <v>30.2</v>
      </c>
      <c r="E157" s="2">
        <v>24.6</v>
      </c>
      <c r="F157" s="1" t="s">
        <v>289</v>
      </c>
      <c r="G157" s="1" t="s">
        <v>12</v>
      </c>
      <c r="H157" s="1" t="s">
        <v>12</v>
      </c>
      <c r="I157" s="2">
        <v>993.94330639999998</v>
      </c>
      <c r="K157" s="3">
        <v>43181.385416666701</v>
      </c>
    </row>
    <row r="158" spans="1:11" x14ac:dyDescent="0.3">
      <c r="A158" s="1" t="s">
        <v>267</v>
      </c>
      <c r="B158" s="1" t="s">
        <v>290</v>
      </c>
      <c r="C158" s="3">
        <v>43190.375</v>
      </c>
      <c r="D158" s="2">
        <v>337.5</v>
      </c>
      <c r="E158" s="2">
        <v>195</v>
      </c>
      <c r="F158" s="1" t="s">
        <v>291</v>
      </c>
      <c r="G158" s="1" t="s">
        <v>12</v>
      </c>
      <c r="H158" s="1" t="s">
        <v>12</v>
      </c>
      <c r="I158" s="2">
        <v>16070.886</v>
      </c>
      <c r="K158" s="3">
        <v>43190.375</v>
      </c>
    </row>
    <row r="159" spans="1:11" x14ac:dyDescent="0.3">
      <c r="A159" s="1" t="s">
        <v>267</v>
      </c>
      <c r="B159" s="1" t="s">
        <v>292</v>
      </c>
      <c r="C159" s="3">
        <v>43201.739583333299</v>
      </c>
      <c r="D159" s="2">
        <v>29.9</v>
      </c>
      <c r="E159" s="2">
        <v>25.3</v>
      </c>
      <c r="F159" s="1" t="s">
        <v>293</v>
      </c>
      <c r="G159" s="1" t="s">
        <v>12</v>
      </c>
      <c r="H159" s="1" t="s">
        <v>12</v>
      </c>
      <c r="I159" s="2">
        <v>1717.795856</v>
      </c>
      <c r="K159" s="3">
        <v>43201.739583333299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9"/>
  <sheetViews>
    <sheetView tabSelected="1" zoomScaleNormal="100" workbookViewId="0">
      <selection activeCell="F37" sqref="F37"/>
    </sheetView>
  </sheetViews>
  <sheetFormatPr defaultRowHeight="14.4" customHeight="1" x14ac:dyDescent="0.3"/>
  <cols>
    <col min="1" max="1" width="14.109375" style="1" customWidth="1"/>
    <col min="2" max="2" width="23.109375" style="1" customWidth="1"/>
    <col min="3" max="3" width="23.77734375" style="3" customWidth="1"/>
    <col min="4" max="13" width="14.109375" style="2" customWidth="1"/>
    <col min="14" max="16" width="14.109375" style="1" customWidth="1"/>
    <col min="17" max="19" width="14.109375" style="2" customWidth="1"/>
    <col min="20" max="20" width="23.77734375" style="3" customWidth="1"/>
  </cols>
  <sheetData>
    <row r="1" spans="1:20" ht="14.4" customHeight="1" x14ac:dyDescent="0.3">
      <c r="A1" s="1" t="s">
        <v>0</v>
      </c>
      <c r="B1" s="1" t="s">
        <v>1</v>
      </c>
      <c r="C1" s="3" t="s">
        <v>2</v>
      </c>
      <c r="D1" s="2" t="s">
        <v>3</v>
      </c>
      <c r="E1" s="2" t="s">
        <v>4</v>
      </c>
      <c r="F1" s="2" t="s">
        <v>295</v>
      </c>
      <c r="G1" s="2" t="s">
        <v>296</v>
      </c>
      <c r="H1" s="2" t="s">
        <v>298</v>
      </c>
      <c r="I1" s="2" t="s">
        <v>299</v>
      </c>
      <c r="J1" s="5" t="s">
        <v>300</v>
      </c>
      <c r="K1" s="5" t="s">
        <v>303</v>
      </c>
      <c r="L1" s="5" t="s">
        <v>301</v>
      </c>
      <c r="M1" s="5" t="s">
        <v>302</v>
      </c>
      <c r="N1" s="1" t="s">
        <v>5</v>
      </c>
      <c r="O1" s="1" t="s">
        <v>6</v>
      </c>
      <c r="P1" s="1" t="s">
        <v>7</v>
      </c>
      <c r="Q1" s="2" t="s">
        <v>8</v>
      </c>
      <c r="R1" s="2" t="s">
        <v>294</v>
      </c>
      <c r="S1" s="2" t="s">
        <v>297</v>
      </c>
      <c r="T1" s="3" t="s">
        <v>9</v>
      </c>
    </row>
    <row r="2" spans="1:20" ht="14.4" customHeight="1" x14ac:dyDescent="0.3">
      <c r="A2" s="1" t="s">
        <v>174</v>
      </c>
      <c r="B2" s="1" t="s">
        <v>175</v>
      </c>
      <c r="C2" s="3">
        <v>43068.5625</v>
      </c>
      <c r="D2" s="2">
        <v>96.9</v>
      </c>
      <c r="E2" s="2">
        <v>21.8</v>
      </c>
      <c r="H2" s="2">
        <f>LOG10(D2)</f>
        <v>1.9863237770507653</v>
      </c>
      <c r="I2" s="2">
        <f>LOG10(E2)</f>
        <v>1.3384564936046048</v>
      </c>
      <c r="J2" s="2">
        <f>D2*R2</f>
        <v>38760</v>
      </c>
      <c r="K2" s="2">
        <f>E2*R2</f>
        <v>8720</v>
      </c>
      <c r="L2" s="2">
        <f>LOG10(J2)</f>
        <v>4.5883837683787281</v>
      </c>
      <c r="M2" s="2">
        <f>LOG10(K2)</f>
        <v>3.9405164849325671</v>
      </c>
      <c r="N2" s="1" t="s">
        <v>12</v>
      </c>
      <c r="O2" s="1" t="s">
        <v>12</v>
      </c>
      <c r="P2" s="1" t="s">
        <v>12</v>
      </c>
      <c r="Q2" s="2">
        <v>400</v>
      </c>
      <c r="R2" s="2">
        <v>400</v>
      </c>
      <c r="S2" s="2">
        <f>LOG10(R2)</f>
        <v>2.6020599913279625</v>
      </c>
      <c r="T2" s="3">
        <v>43068.5625</v>
      </c>
    </row>
    <row r="3" spans="1:20" ht="14.4" customHeight="1" x14ac:dyDescent="0.3">
      <c r="A3" s="1" t="s">
        <v>174</v>
      </c>
      <c r="B3" s="1" t="s">
        <v>176</v>
      </c>
      <c r="C3" s="3">
        <v>43073.583333333299</v>
      </c>
      <c r="D3" s="2">
        <v>30.7</v>
      </c>
      <c r="E3" s="2">
        <v>18.2</v>
      </c>
      <c r="H3" s="2">
        <f t="shared" ref="H3:H66" si="0">LOG10(D3)</f>
        <v>1.4871383754771865</v>
      </c>
      <c r="I3" s="2">
        <f t="shared" ref="I3:I66" si="1">LOG10(E3)</f>
        <v>1.2600713879850747</v>
      </c>
      <c r="J3" s="2">
        <f t="shared" ref="J3:J66" si="2">D3*R3</f>
        <v>6140</v>
      </c>
      <c r="K3" s="2">
        <f t="shared" ref="K3:K66" si="3">E3*R3</f>
        <v>3640</v>
      </c>
      <c r="L3" s="2">
        <f t="shared" ref="L3:L66" si="4">LOG10(J3)</f>
        <v>3.7881683711411678</v>
      </c>
      <c r="M3" s="2">
        <f t="shared" ref="M3:M66" si="5">LOG10(K3)</f>
        <v>3.5611013836490559</v>
      </c>
      <c r="N3" s="1" t="s">
        <v>177</v>
      </c>
      <c r="O3" s="1" t="s">
        <v>15</v>
      </c>
      <c r="P3" s="1" t="s">
        <v>16</v>
      </c>
      <c r="Q3" s="2">
        <v>200</v>
      </c>
      <c r="R3" s="2">
        <v>200</v>
      </c>
      <c r="S3" s="2">
        <f t="shared" ref="S3:S66" si="6">LOG10(R3)</f>
        <v>2.3010299956639813</v>
      </c>
      <c r="T3" s="3">
        <v>43073.583333333299</v>
      </c>
    </row>
    <row r="4" spans="1:20" ht="14.4" customHeight="1" x14ac:dyDescent="0.3">
      <c r="A4" s="1" t="s">
        <v>174</v>
      </c>
      <c r="B4" s="1" t="s">
        <v>178</v>
      </c>
      <c r="C4" s="3">
        <v>43084.53125</v>
      </c>
      <c r="D4" s="2">
        <v>30.9</v>
      </c>
      <c r="E4" s="2">
        <v>11.6</v>
      </c>
      <c r="H4" s="2">
        <f t="shared" si="0"/>
        <v>1.4899584794248346</v>
      </c>
      <c r="I4" s="2">
        <f t="shared" si="1"/>
        <v>1.0644579892269184</v>
      </c>
      <c r="J4" s="2">
        <f t="shared" si="2"/>
        <v>6180</v>
      </c>
      <c r="K4" s="2">
        <f t="shared" si="3"/>
        <v>2320</v>
      </c>
      <c r="L4" s="2">
        <f t="shared" si="4"/>
        <v>3.7909884750888159</v>
      </c>
      <c r="M4" s="2">
        <f t="shared" si="5"/>
        <v>3.3654879848908998</v>
      </c>
      <c r="N4" s="1" t="s">
        <v>179</v>
      </c>
      <c r="O4" s="1" t="s">
        <v>15</v>
      </c>
      <c r="P4" s="1" t="s">
        <v>19</v>
      </c>
      <c r="Q4" s="2">
        <v>200</v>
      </c>
      <c r="R4" s="2">
        <v>200</v>
      </c>
      <c r="S4" s="2">
        <f t="shared" si="6"/>
        <v>2.3010299956639813</v>
      </c>
      <c r="T4" s="3">
        <v>43084.53125</v>
      </c>
    </row>
    <row r="5" spans="1:20" ht="14.4" customHeight="1" x14ac:dyDescent="0.3">
      <c r="A5" s="1" t="s">
        <v>174</v>
      </c>
      <c r="B5" s="1" t="s">
        <v>180</v>
      </c>
      <c r="C5" s="3">
        <v>43088.489583333299</v>
      </c>
      <c r="D5" s="2">
        <v>22.7</v>
      </c>
      <c r="E5" s="2">
        <v>15.6</v>
      </c>
      <c r="H5" s="2">
        <f t="shared" si="0"/>
        <v>1.3560258571931227</v>
      </c>
      <c r="I5" s="2">
        <f t="shared" si="1"/>
        <v>1.1931245983544616</v>
      </c>
      <c r="J5" s="2">
        <f t="shared" si="2"/>
        <v>4540</v>
      </c>
      <c r="K5" s="2">
        <f t="shared" si="3"/>
        <v>3120</v>
      </c>
      <c r="L5" s="2">
        <f t="shared" si="4"/>
        <v>3.6570558528571038</v>
      </c>
      <c r="M5" s="2">
        <f t="shared" si="5"/>
        <v>3.4941545940184429</v>
      </c>
      <c r="N5" s="1" t="s">
        <v>181</v>
      </c>
      <c r="O5" s="1" t="s">
        <v>15</v>
      </c>
      <c r="P5" s="1" t="s">
        <v>19</v>
      </c>
      <c r="Q5" s="2">
        <v>200</v>
      </c>
      <c r="R5" s="2">
        <v>200</v>
      </c>
      <c r="S5" s="2">
        <f t="shared" si="6"/>
        <v>2.3010299956639813</v>
      </c>
      <c r="T5" s="3">
        <v>43088.489583333299</v>
      </c>
    </row>
    <row r="6" spans="1:20" ht="14.4" customHeight="1" x14ac:dyDescent="0.3">
      <c r="A6" s="1" t="s">
        <v>174</v>
      </c>
      <c r="B6" s="1" t="s">
        <v>182</v>
      </c>
      <c r="C6" s="3">
        <v>43096.489583333299</v>
      </c>
      <c r="D6" s="2">
        <v>19.2</v>
      </c>
      <c r="E6" s="2">
        <v>15.9</v>
      </c>
      <c r="H6" s="2">
        <f t="shared" si="0"/>
        <v>1.2833012287035497</v>
      </c>
      <c r="I6" s="2">
        <f t="shared" si="1"/>
        <v>1.2013971243204515</v>
      </c>
      <c r="J6" s="2">
        <f t="shared" si="2"/>
        <v>3840</v>
      </c>
      <c r="K6" s="2">
        <f t="shared" si="3"/>
        <v>3180</v>
      </c>
      <c r="L6" s="2">
        <f t="shared" si="4"/>
        <v>3.5843312243675309</v>
      </c>
      <c r="M6" s="2">
        <f t="shared" si="5"/>
        <v>3.5024271199844326</v>
      </c>
      <c r="N6" s="1" t="s">
        <v>12</v>
      </c>
      <c r="O6" s="1" t="s">
        <v>12</v>
      </c>
      <c r="P6" s="1" t="s">
        <v>22</v>
      </c>
      <c r="Q6" s="2">
        <v>200</v>
      </c>
      <c r="R6" s="2">
        <v>200</v>
      </c>
      <c r="S6" s="2">
        <f t="shared" si="6"/>
        <v>2.3010299956639813</v>
      </c>
      <c r="T6" s="3">
        <v>43096.489583333299</v>
      </c>
    </row>
    <row r="7" spans="1:20" ht="14.4" customHeight="1" x14ac:dyDescent="0.3">
      <c r="A7" s="1" t="s">
        <v>174</v>
      </c>
      <c r="B7" s="1" t="s">
        <v>183</v>
      </c>
      <c r="C7" s="3">
        <v>43109.59375</v>
      </c>
      <c r="D7" s="2">
        <v>25.9</v>
      </c>
      <c r="E7" s="2">
        <v>16</v>
      </c>
      <c r="H7" s="2">
        <f t="shared" si="0"/>
        <v>1.4132997640812519</v>
      </c>
      <c r="I7" s="2">
        <f t="shared" si="1"/>
        <v>1.2041199826559248</v>
      </c>
      <c r="J7" s="2">
        <f t="shared" si="2"/>
        <v>2590</v>
      </c>
      <c r="K7" s="2">
        <f t="shared" si="3"/>
        <v>1600</v>
      </c>
      <c r="L7" s="2">
        <f t="shared" si="4"/>
        <v>3.4132997640812519</v>
      </c>
      <c r="M7" s="2">
        <f t="shared" si="5"/>
        <v>3.2041199826559246</v>
      </c>
      <c r="N7" s="1" t="s">
        <v>12</v>
      </c>
      <c r="O7" s="1" t="s">
        <v>12</v>
      </c>
      <c r="P7" s="1" t="s">
        <v>12</v>
      </c>
      <c r="Q7" s="2">
        <v>100</v>
      </c>
      <c r="R7" s="2">
        <v>100</v>
      </c>
      <c r="S7" s="2">
        <f t="shared" si="6"/>
        <v>2</v>
      </c>
      <c r="T7" s="3">
        <v>43109.59375</v>
      </c>
    </row>
    <row r="8" spans="1:20" ht="14.4" customHeight="1" x14ac:dyDescent="0.3">
      <c r="A8" s="1" t="s">
        <v>174</v>
      </c>
      <c r="B8" s="1" t="s">
        <v>184</v>
      </c>
      <c r="C8" s="3">
        <v>43112.6875</v>
      </c>
      <c r="D8" s="2">
        <v>377</v>
      </c>
      <c r="H8" s="2">
        <f t="shared" si="0"/>
        <v>2.576341350205793</v>
      </c>
      <c r="J8" s="2">
        <f t="shared" si="2"/>
        <v>6333606.1073999992</v>
      </c>
      <c r="L8" s="2">
        <f t="shared" si="4"/>
        <v>6.8016510507154182</v>
      </c>
      <c r="N8" s="1" t="s">
        <v>185</v>
      </c>
      <c r="O8" s="1" t="s">
        <v>12</v>
      </c>
      <c r="P8" s="1" t="s">
        <v>12</v>
      </c>
      <c r="Q8" s="2">
        <v>16800.016199999998</v>
      </c>
      <c r="R8" s="2">
        <v>16800.016199999998</v>
      </c>
      <c r="S8" s="2">
        <f t="shared" si="6"/>
        <v>4.2253097005096256</v>
      </c>
      <c r="T8" s="3">
        <v>43112.6875</v>
      </c>
    </row>
    <row r="9" spans="1:20" ht="14.4" customHeight="1" x14ac:dyDescent="0.3">
      <c r="A9" s="1" t="s">
        <v>174</v>
      </c>
      <c r="B9" s="1" t="s">
        <v>186</v>
      </c>
      <c r="C9" s="3">
        <v>43124.479166666701</v>
      </c>
      <c r="D9" s="2">
        <v>154</v>
      </c>
      <c r="E9" s="2">
        <v>67.5</v>
      </c>
      <c r="H9" s="2">
        <f t="shared" si="0"/>
        <v>2.1875207208364631</v>
      </c>
      <c r="I9" s="2">
        <f t="shared" si="1"/>
        <v>1.8293037728310249</v>
      </c>
      <c r="J9" s="2">
        <f t="shared" si="2"/>
        <v>1432200.1540000001</v>
      </c>
      <c r="K9" s="2">
        <f t="shared" si="3"/>
        <v>627750.0675</v>
      </c>
      <c r="L9" s="2">
        <f t="shared" si="4"/>
        <v>6.1560037160887271</v>
      </c>
      <c r="M9" s="2">
        <f t="shared" si="5"/>
        <v>5.7977867680832889</v>
      </c>
      <c r="N9" s="1" t="s">
        <v>12</v>
      </c>
      <c r="O9" s="1" t="s">
        <v>12</v>
      </c>
      <c r="P9" s="1" t="s">
        <v>22</v>
      </c>
      <c r="Q9" s="2">
        <v>9300.0010000000002</v>
      </c>
      <c r="R9" s="2">
        <v>9300.0010000000002</v>
      </c>
      <c r="S9" s="2">
        <f t="shared" si="6"/>
        <v>3.968482995252264</v>
      </c>
      <c r="T9" s="3">
        <v>43124.479166666701</v>
      </c>
    </row>
    <row r="10" spans="1:20" ht="14.4" customHeight="1" x14ac:dyDescent="0.3">
      <c r="A10" s="1" t="s">
        <v>174</v>
      </c>
      <c r="B10" s="1" t="s">
        <v>187</v>
      </c>
      <c r="C10" s="3">
        <v>43132.479166666701</v>
      </c>
      <c r="D10" s="2">
        <v>18.899999999999999</v>
      </c>
      <c r="E10" s="2">
        <v>18.899999999999999</v>
      </c>
      <c r="H10" s="2">
        <f t="shared" si="0"/>
        <v>1.2764618041732441</v>
      </c>
      <c r="I10" s="2">
        <f t="shared" si="1"/>
        <v>1.2764618041732441</v>
      </c>
      <c r="J10" s="2">
        <f t="shared" si="2"/>
        <v>11340.00189</v>
      </c>
      <c r="K10" s="2">
        <f t="shared" si="3"/>
        <v>11340.00189</v>
      </c>
      <c r="L10" s="2">
        <f t="shared" si="4"/>
        <v>4.0546131269392953</v>
      </c>
      <c r="M10" s="2">
        <f t="shared" si="5"/>
        <v>4.0546131269392953</v>
      </c>
      <c r="N10" s="1" t="s">
        <v>188</v>
      </c>
      <c r="O10" s="1" t="s">
        <v>15</v>
      </c>
      <c r="P10" s="1" t="s">
        <v>27</v>
      </c>
      <c r="Q10" s="2">
        <v>600.00009999999997</v>
      </c>
      <c r="R10" s="2">
        <v>600.00009999999997</v>
      </c>
      <c r="S10" s="2">
        <f t="shared" si="6"/>
        <v>2.778151322766051</v>
      </c>
      <c r="T10" s="3">
        <v>43132.479166666701</v>
      </c>
    </row>
    <row r="11" spans="1:20" ht="14.4" customHeight="1" x14ac:dyDescent="0.3">
      <c r="A11" s="1" t="s">
        <v>174</v>
      </c>
      <c r="B11" s="1" t="s">
        <v>189</v>
      </c>
      <c r="C11" s="3">
        <v>43136.489583333299</v>
      </c>
      <c r="D11" s="2">
        <v>21.6</v>
      </c>
      <c r="E11" s="2">
        <v>19.2</v>
      </c>
      <c r="H11" s="2">
        <f t="shared" si="0"/>
        <v>1.3344537511509309</v>
      </c>
      <c r="I11" s="2">
        <f t="shared" si="1"/>
        <v>1.2833012287035497</v>
      </c>
      <c r="J11" s="2">
        <f t="shared" si="2"/>
        <v>4320</v>
      </c>
      <c r="K11" s="2">
        <f t="shared" si="3"/>
        <v>3840</v>
      </c>
      <c r="L11" s="2">
        <f t="shared" si="4"/>
        <v>3.6354837468149119</v>
      </c>
      <c r="M11" s="2">
        <f t="shared" si="5"/>
        <v>3.5843312243675309</v>
      </c>
      <c r="N11" s="1" t="s">
        <v>12</v>
      </c>
      <c r="O11" s="1" t="s">
        <v>12</v>
      </c>
      <c r="P11" s="1" t="s">
        <v>22</v>
      </c>
      <c r="Q11" s="2">
        <v>200</v>
      </c>
      <c r="R11" s="2">
        <v>200</v>
      </c>
      <c r="S11" s="2">
        <f t="shared" si="6"/>
        <v>2.3010299956639813</v>
      </c>
      <c r="T11" s="3">
        <v>43136.489583333299</v>
      </c>
    </row>
    <row r="12" spans="1:20" ht="14.4" customHeight="1" x14ac:dyDescent="0.3">
      <c r="A12" s="1" t="s">
        <v>174</v>
      </c>
      <c r="B12" s="1" t="s">
        <v>190</v>
      </c>
      <c r="C12" s="3">
        <v>43152.458333333299</v>
      </c>
      <c r="D12" s="2">
        <v>260.5</v>
      </c>
      <c r="E12" s="2">
        <v>82.5</v>
      </c>
      <c r="H12" s="2">
        <f t="shared" si="0"/>
        <v>2.4158077276355434</v>
      </c>
      <c r="I12" s="2">
        <f t="shared" si="1"/>
        <v>1.916453948549925</v>
      </c>
      <c r="J12" s="2">
        <f t="shared" si="2"/>
        <v>3777252.9957500002</v>
      </c>
      <c r="K12" s="2">
        <f t="shared" si="3"/>
        <v>1196250.94875</v>
      </c>
      <c r="L12" s="2">
        <f t="shared" si="4"/>
        <v>6.5771760743108327</v>
      </c>
      <c r="M12" s="2">
        <f t="shared" si="5"/>
        <v>6.0778222952252143</v>
      </c>
      <c r="N12" s="1" t="s">
        <v>191</v>
      </c>
      <c r="O12" s="1" t="s">
        <v>12</v>
      </c>
      <c r="P12" s="1" t="s">
        <v>12</v>
      </c>
      <c r="Q12" s="2">
        <v>14500.011500000001</v>
      </c>
      <c r="R12" s="2">
        <v>14500.011500000001</v>
      </c>
      <c r="S12" s="2">
        <f t="shared" si="6"/>
        <v>4.1613683466752898</v>
      </c>
      <c r="T12" s="3">
        <v>43152.458333333299</v>
      </c>
    </row>
    <row r="13" spans="1:20" ht="14.4" customHeight="1" x14ac:dyDescent="0.3">
      <c r="A13" s="1" t="s">
        <v>174</v>
      </c>
      <c r="B13" s="1" t="s">
        <v>192</v>
      </c>
      <c r="C13" s="3">
        <v>43157.5625</v>
      </c>
      <c r="D13" s="2">
        <v>212</v>
      </c>
      <c r="E13" s="2">
        <v>53.6</v>
      </c>
      <c r="H13" s="2">
        <f t="shared" si="0"/>
        <v>2.3263358609287512</v>
      </c>
      <c r="I13" s="2">
        <f t="shared" si="1"/>
        <v>1.72916478969277</v>
      </c>
      <c r="J13" s="2">
        <f t="shared" si="2"/>
        <v>678400.04240000003</v>
      </c>
      <c r="K13" s="2">
        <f t="shared" si="3"/>
        <v>171520.01071999999</v>
      </c>
      <c r="L13" s="2">
        <f t="shared" si="4"/>
        <v>5.8314858663920619</v>
      </c>
      <c r="M13" s="2">
        <f t="shared" si="5"/>
        <v>5.23431479515608</v>
      </c>
      <c r="N13" s="1" t="s">
        <v>12</v>
      </c>
      <c r="O13" s="1" t="s">
        <v>12</v>
      </c>
      <c r="P13" s="1" t="s">
        <v>12</v>
      </c>
      <c r="Q13" s="2">
        <v>3200.0001999999999</v>
      </c>
      <c r="R13" s="2">
        <v>3200.0001999999999</v>
      </c>
      <c r="S13" s="2">
        <f t="shared" si="6"/>
        <v>3.5051500054633102</v>
      </c>
      <c r="T13" s="3">
        <v>43157.5625</v>
      </c>
    </row>
    <row r="14" spans="1:20" ht="14.4" customHeight="1" x14ac:dyDescent="0.3">
      <c r="A14" s="1" t="s">
        <v>174</v>
      </c>
      <c r="B14" s="1" t="s">
        <v>193</v>
      </c>
      <c r="C14" s="3">
        <v>43168.604166666701</v>
      </c>
      <c r="D14" s="2">
        <v>33.299999999999997</v>
      </c>
      <c r="E14" s="2">
        <v>17.399999999999999</v>
      </c>
      <c r="H14" s="2">
        <f t="shared" si="0"/>
        <v>1.5224442335063197</v>
      </c>
      <c r="I14" s="2">
        <f t="shared" si="1"/>
        <v>1.2405492482825997</v>
      </c>
      <c r="J14" s="2">
        <f t="shared" si="2"/>
        <v>39960.003329999992</v>
      </c>
      <c r="K14" s="2">
        <f t="shared" si="3"/>
        <v>20880.001739999996</v>
      </c>
      <c r="L14" s="2">
        <f t="shared" si="4"/>
        <v>4.60162551574515</v>
      </c>
      <c r="M14" s="2">
        <f t="shared" si="5"/>
        <v>4.3197305305214302</v>
      </c>
      <c r="N14" s="1" t="s">
        <v>194</v>
      </c>
      <c r="O14" s="1" t="s">
        <v>12</v>
      </c>
      <c r="P14" s="1" t="s">
        <v>12</v>
      </c>
      <c r="Q14" s="2">
        <v>1200.0001</v>
      </c>
      <c r="R14" s="2">
        <v>1200.0001</v>
      </c>
      <c r="S14" s="2">
        <f t="shared" si="6"/>
        <v>3.0791812822388303</v>
      </c>
      <c r="T14" s="3">
        <v>43168.604166666701</v>
      </c>
    </row>
    <row r="15" spans="1:20" ht="14.4" customHeight="1" x14ac:dyDescent="0.3">
      <c r="A15" s="1" t="s">
        <v>174</v>
      </c>
      <c r="B15" s="1" t="s">
        <v>195</v>
      </c>
      <c r="C15" s="3">
        <v>43181.416666666701</v>
      </c>
      <c r="D15" s="2">
        <v>14.6</v>
      </c>
      <c r="E15" s="2">
        <v>14</v>
      </c>
      <c r="H15" s="2">
        <f>LOG10(D15)</f>
        <v>1.1643528557844371</v>
      </c>
      <c r="I15" s="2">
        <f>LOG10(E15)</f>
        <v>1.146128035678238</v>
      </c>
      <c r="J15" s="2">
        <f t="shared" si="2"/>
        <v>7300</v>
      </c>
      <c r="K15" s="2">
        <f t="shared" si="3"/>
        <v>7000</v>
      </c>
      <c r="L15" s="2">
        <f t="shared" si="4"/>
        <v>3.8633228601204559</v>
      </c>
      <c r="M15" s="2">
        <f t="shared" si="5"/>
        <v>3.8450980400142569</v>
      </c>
      <c r="N15" s="1" t="s">
        <v>196</v>
      </c>
      <c r="O15" s="1" t="s">
        <v>12</v>
      </c>
      <c r="P15" s="1" t="s">
        <v>12</v>
      </c>
      <c r="Q15" s="2">
        <v>500</v>
      </c>
      <c r="R15" s="2">
        <v>500</v>
      </c>
      <c r="S15" s="2">
        <f t="shared" si="6"/>
        <v>2.6989700043360187</v>
      </c>
      <c r="T15" s="3">
        <v>43181.416666666701</v>
      </c>
    </row>
    <row r="16" spans="1:20" ht="14.4" customHeight="1" x14ac:dyDescent="0.3">
      <c r="A16" s="1" t="s">
        <v>174</v>
      </c>
      <c r="B16" s="1" t="s">
        <v>197</v>
      </c>
      <c r="C16" s="3">
        <v>43190.427083333299</v>
      </c>
      <c r="D16" s="4">
        <v>708</v>
      </c>
      <c r="E16" s="4">
        <v>96.4</v>
      </c>
      <c r="H16" s="2">
        <f t="shared" ref="H16" si="7">LOG10(D16)</f>
        <v>2.8500332576897689</v>
      </c>
      <c r="I16" s="2">
        <f t="shared" ref="I16" si="8">LOG10(E16)</f>
        <v>1.9840770339028309</v>
      </c>
      <c r="J16" s="2">
        <f t="shared" si="2"/>
        <v>1770000.1416</v>
      </c>
      <c r="K16" s="2">
        <f t="shared" si="3"/>
        <v>241000.01928000001</v>
      </c>
      <c r="L16" s="2">
        <f t="shared" si="4"/>
        <v>6.2479733011053638</v>
      </c>
      <c r="M16" s="2">
        <f t="shared" si="5"/>
        <v>5.3820170773184257</v>
      </c>
      <c r="N16" s="1" t="s">
        <v>198</v>
      </c>
      <c r="O16" s="1" t="s">
        <v>12</v>
      </c>
      <c r="P16" s="1" t="s">
        <v>12</v>
      </c>
      <c r="Q16" s="2">
        <v>2500.0001999999999</v>
      </c>
      <c r="R16" s="2">
        <v>2500.0001999999999</v>
      </c>
      <c r="S16" s="2">
        <f t="shared" si="6"/>
        <v>3.3979400434155949</v>
      </c>
      <c r="T16" s="3">
        <v>43190.427083333299</v>
      </c>
    </row>
    <row r="17" spans="1:20" ht="14.4" customHeight="1" x14ac:dyDescent="0.3">
      <c r="A17" s="1" t="s">
        <v>174</v>
      </c>
      <c r="B17" s="1" t="s">
        <v>199</v>
      </c>
      <c r="C17" s="3">
        <v>43201.666666666701</v>
      </c>
      <c r="D17" s="2">
        <v>17</v>
      </c>
      <c r="E17" s="2">
        <v>12.9</v>
      </c>
      <c r="H17" s="2">
        <f t="shared" si="0"/>
        <v>1.2304489213782739</v>
      </c>
      <c r="I17" s="2">
        <f t="shared" si="1"/>
        <v>1.110589710299249</v>
      </c>
      <c r="J17" s="2">
        <f t="shared" si="2"/>
        <v>10200.001699999999</v>
      </c>
      <c r="K17" s="2">
        <f t="shared" si="3"/>
        <v>7740.0012900000002</v>
      </c>
      <c r="L17" s="2">
        <f t="shared" si="4"/>
        <v>4.0086002441443247</v>
      </c>
      <c r="M17" s="2">
        <f t="shared" si="5"/>
        <v>3.8887410330653003</v>
      </c>
      <c r="N17" s="1" t="s">
        <v>200</v>
      </c>
      <c r="O17" s="1" t="s">
        <v>12</v>
      </c>
      <c r="P17" s="1" t="s">
        <v>12</v>
      </c>
      <c r="Q17" s="2">
        <v>600.00009999999997</v>
      </c>
      <c r="R17" s="2">
        <v>600.00009999999997</v>
      </c>
      <c r="S17" s="2">
        <f t="shared" si="6"/>
        <v>2.778151322766051</v>
      </c>
      <c r="T17" s="3">
        <v>43201.666666666701</v>
      </c>
    </row>
    <row r="18" spans="1:20" ht="14.4" customHeight="1" x14ac:dyDescent="0.3">
      <c r="A18" s="1" t="s">
        <v>201</v>
      </c>
      <c r="B18" s="1" t="s">
        <v>202</v>
      </c>
      <c r="C18" s="3">
        <v>43068.572916666701</v>
      </c>
      <c r="D18" s="2">
        <v>277.8</v>
      </c>
      <c r="E18" s="2">
        <v>125</v>
      </c>
      <c r="H18" s="2">
        <f t="shared" si="0"/>
        <v>2.4437322414015967</v>
      </c>
      <c r="I18" s="2">
        <f t="shared" si="1"/>
        <v>2.0969100130080562</v>
      </c>
      <c r="J18" s="2">
        <f t="shared" si="2"/>
        <v>27780</v>
      </c>
      <c r="K18" s="2">
        <f t="shared" si="3"/>
        <v>12500</v>
      </c>
      <c r="L18" s="2">
        <f t="shared" si="4"/>
        <v>4.4437322414015972</v>
      </c>
      <c r="M18" s="2">
        <f t="shared" si="5"/>
        <v>4.0969100130080562</v>
      </c>
      <c r="N18" s="1" t="s">
        <v>12</v>
      </c>
      <c r="O18" s="1" t="s">
        <v>12</v>
      </c>
      <c r="P18" s="1" t="s">
        <v>12</v>
      </c>
      <c r="Q18" s="2">
        <v>100</v>
      </c>
      <c r="R18" s="2">
        <v>100</v>
      </c>
      <c r="S18" s="2">
        <f t="shared" si="6"/>
        <v>2</v>
      </c>
      <c r="T18" s="3">
        <v>43068.572916666701</v>
      </c>
    </row>
    <row r="19" spans="1:20" ht="14.4" customHeight="1" x14ac:dyDescent="0.3">
      <c r="A19" s="1" t="s">
        <v>201</v>
      </c>
      <c r="B19" s="1" t="s">
        <v>203</v>
      </c>
      <c r="C19" s="3">
        <v>43073.572916666701</v>
      </c>
      <c r="D19" s="2">
        <v>64.5</v>
      </c>
      <c r="E19" s="2">
        <v>31.1</v>
      </c>
      <c r="H19" s="2">
        <f t="shared" si="0"/>
        <v>1.8095597146352678</v>
      </c>
      <c r="I19" s="2">
        <f t="shared" si="1"/>
        <v>1.4927603890268375</v>
      </c>
      <c r="J19" s="2">
        <f t="shared" si="2"/>
        <v>1612.5</v>
      </c>
      <c r="K19" s="2">
        <f t="shared" si="3"/>
        <v>777.5</v>
      </c>
      <c r="L19" s="2">
        <f t="shared" si="4"/>
        <v>3.2074997233073055</v>
      </c>
      <c r="M19" s="2">
        <f t="shared" si="5"/>
        <v>2.890700397698875</v>
      </c>
      <c r="N19" s="1" t="s">
        <v>204</v>
      </c>
      <c r="O19" s="1" t="s">
        <v>15</v>
      </c>
      <c r="P19" s="1" t="s">
        <v>16</v>
      </c>
      <c r="Q19" s="2">
        <v>0</v>
      </c>
      <c r="R19" s="2">
        <v>25</v>
      </c>
      <c r="S19" s="2">
        <f t="shared" si="6"/>
        <v>1.3979400086720377</v>
      </c>
      <c r="T19" s="3">
        <v>43073.572916666701</v>
      </c>
    </row>
    <row r="20" spans="1:20" ht="14.4" customHeight="1" x14ac:dyDescent="0.3">
      <c r="A20" s="1" t="s">
        <v>201</v>
      </c>
      <c r="B20" s="1" t="s">
        <v>205</v>
      </c>
      <c r="C20" s="3">
        <v>43084.53125</v>
      </c>
      <c r="F20" s="2">
        <v>60.3</v>
      </c>
      <c r="G20" s="2">
        <v>16.5</v>
      </c>
      <c r="N20" s="1" t="s">
        <v>206</v>
      </c>
      <c r="O20" s="1" t="s">
        <v>15</v>
      </c>
      <c r="P20" s="1" t="s">
        <v>19</v>
      </c>
      <c r="Q20" s="2">
        <v>0</v>
      </c>
      <c r="R20" s="2">
        <v>1E-3</v>
      </c>
      <c r="S20" s="2">
        <f t="shared" si="6"/>
        <v>-3</v>
      </c>
      <c r="T20" s="3">
        <v>43084.53125</v>
      </c>
    </row>
    <row r="21" spans="1:20" ht="14.4" customHeight="1" x14ac:dyDescent="0.3">
      <c r="A21" s="1" t="s">
        <v>201</v>
      </c>
      <c r="B21" s="1" t="s">
        <v>207</v>
      </c>
      <c r="C21" s="3">
        <v>43088.479166666701</v>
      </c>
      <c r="D21" s="2">
        <v>33.9</v>
      </c>
      <c r="E21" s="2">
        <v>20.9</v>
      </c>
      <c r="H21" s="2">
        <f t="shared" si="0"/>
        <v>1.5301996982030821</v>
      </c>
      <c r="I21" s="2">
        <f t="shared" si="1"/>
        <v>1.320146286111054</v>
      </c>
      <c r="J21" s="2">
        <f t="shared" si="2"/>
        <v>3390</v>
      </c>
      <c r="K21" s="2">
        <f t="shared" si="3"/>
        <v>2090</v>
      </c>
      <c r="L21" s="2">
        <f t="shared" si="4"/>
        <v>3.5301996982030821</v>
      </c>
      <c r="M21" s="2">
        <f t="shared" si="5"/>
        <v>3.3201462861110542</v>
      </c>
      <c r="N21" s="1" t="s">
        <v>208</v>
      </c>
      <c r="O21" s="1" t="s">
        <v>15</v>
      </c>
      <c r="P21" s="1" t="s">
        <v>19</v>
      </c>
      <c r="Q21" s="2">
        <v>100</v>
      </c>
      <c r="R21" s="2">
        <v>100</v>
      </c>
      <c r="S21" s="2">
        <f t="shared" si="6"/>
        <v>2</v>
      </c>
      <c r="T21" s="3">
        <v>43088.479166666701</v>
      </c>
    </row>
    <row r="22" spans="1:20" ht="14.4" customHeight="1" x14ac:dyDescent="0.3">
      <c r="A22" s="1" t="s">
        <v>201</v>
      </c>
      <c r="B22" s="1" t="s">
        <v>209</v>
      </c>
      <c r="C22" s="3">
        <v>43096.5</v>
      </c>
      <c r="D22" s="2">
        <v>46.4</v>
      </c>
      <c r="E22" s="2">
        <v>27.7</v>
      </c>
      <c r="H22" s="2">
        <f t="shared" si="0"/>
        <v>1.6665179805548809</v>
      </c>
      <c r="I22" s="2">
        <f t="shared" si="1"/>
        <v>1.4424797690644486</v>
      </c>
      <c r="J22" s="2">
        <f t="shared" si="2"/>
        <v>1160</v>
      </c>
      <c r="K22" s="2">
        <f t="shared" si="3"/>
        <v>692.5</v>
      </c>
      <c r="L22" s="2">
        <f t="shared" si="4"/>
        <v>3.0644579892269186</v>
      </c>
      <c r="M22" s="2">
        <f t="shared" si="5"/>
        <v>2.8404197777364861</v>
      </c>
      <c r="N22" s="1" t="s">
        <v>12</v>
      </c>
      <c r="O22" s="1" t="s">
        <v>12</v>
      </c>
      <c r="P22" s="1" t="s">
        <v>22</v>
      </c>
      <c r="Q22" s="2">
        <v>0</v>
      </c>
      <c r="R22" s="2">
        <v>25</v>
      </c>
      <c r="S22" s="2">
        <f t="shared" si="6"/>
        <v>1.3979400086720377</v>
      </c>
      <c r="T22" s="3">
        <v>43096.5</v>
      </c>
    </row>
    <row r="23" spans="1:20" ht="14.4" customHeight="1" x14ac:dyDescent="0.3">
      <c r="A23" s="1" t="s">
        <v>201</v>
      </c>
      <c r="B23" s="1" t="s">
        <v>210</v>
      </c>
      <c r="C23" s="3">
        <v>43109.604166666701</v>
      </c>
      <c r="F23" s="2">
        <v>32.5</v>
      </c>
      <c r="G23" s="2">
        <v>18.8</v>
      </c>
      <c r="N23" s="1" t="s">
        <v>12</v>
      </c>
      <c r="O23" s="1" t="s">
        <v>12</v>
      </c>
      <c r="P23" s="1" t="s">
        <v>12</v>
      </c>
      <c r="Q23" s="2">
        <v>0</v>
      </c>
      <c r="R23" s="2">
        <v>1E-3</v>
      </c>
      <c r="S23" s="2">
        <f t="shared" si="6"/>
        <v>-3</v>
      </c>
      <c r="T23" s="3">
        <v>43109.604166666701</v>
      </c>
    </row>
    <row r="24" spans="1:20" ht="14.4" customHeight="1" x14ac:dyDescent="0.3">
      <c r="A24" s="1" t="s">
        <v>201</v>
      </c>
      <c r="B24" s="1" t="s">
        <v>211</v>
      </c>
      <c r="C24" s="3">
        <v>43112.65625</v>
      </c>
      <c r="D24" s="2">
        <v>449</v>
      </c>
      <c r="H24" s="2">
        <f t="shared" si="0"/>
        <v>2.6522463410033232</v>
      </c>
      <c r="J24" s="2">
        <f t="shared" si="2"/>
        <v>2155200</v>
      </c>
      <c r="L24" s="2">
        <f t="shared" si="4"/>
        <v>6.33348757837891</v>
      </c>
      <c r="N24" s="1" t="s">
        <v>212</v>
      </c>
      <c r="O24" s="1" t="s">
        <v>12</v>
      </c>
      <c r="P24" s="1" t="s">
        <v>12</v>
      </c>
      <c r="Q24" s="2">
        <v>4800</v>
      </c>
      <c r="R24" s="2">
        <v>4800</v>
      </c>
      <c r="S24" s="2">
        <f t="shared" si="6"/>
        <v>3.6812412373755872</v>
      </c>
      <c r="T24" s="3">
        <v>43112.65625</v>
      </c>
    </row>
    <row r="25" spans="1:20" ht="14.4" customHeight="1" x14ac:dyDescent="0.3">
      <c r="A25" s="1" t="s">
        <v>201</v>
      </c>
      <c r="B25" s="1" t="s">
        <v>213</v>
      </c>
      <c r="C25" s="3">
        <v>43152.479166666701</v>
      </c>
      <c r="D25" s="2">
        <v>253.5</v>
      </c>
      <c r="E25" s="2">
        <v>135</v>
      </c>
      <c r="H25" s="2">
        <f t="shared" si="0"/>
        <v>2.4039779636693548</v>
      </c>
      <c r="I25" s="2">
        <f t="shared" si="1"/>
        <v>2.1303337684950061</v>
      </c>
      <c r="J25" s="2">
        <f t="shared" si="2"/>
        <v>811200.05070000002</v>
      </c>
      <c r="K25" s="2">
        <f t="shared" si="3"/>
        <v>432000.027</v>
      </c>
      <c r="L25" s="2">
        <f t="shared" si="4"/>
        <v>5.9091279691326655</v>
      </c>
      <c r="M25" s="2">
        <f t="shared" si="5"/>
        <v>5.6354837739583168</v>
      </c>
      <c r="N25" s="1" t="s">
        <v>214</v>
      </c>
      <c r="O25" s="1" t="s">
        <v>12</v>
      </c>
      <c r="P25" s="1" t="s">
        <v>12</v>
      </c>
      <c r="Q25" s="2">
        <v>3200.0001999999999</v>
      </c>
      <c r="R25" s="2">
        <v>3200.0001999999999</v>
      </c>
      <c r="S25" s="2">
        <f t="shared" si="6"/>
        <v>3.5051500054633102</v>
      </c>
      <c r="T25" s="3">
        <v>43152.479166666701</v>
      </c>
    </row>
    <row r="26" spans="1:20" ht="14.4" customHeight="1" x14ac:dyDescent="0.3">
      <c r="A26" s="1" t="s">
        <v>201</v>
      </c>
      <c r="B26" s="1" t="s">
        <v>215</v>
      </c>
      <c r="C26" s="3">
        <v>43157.552083333299</v>
      </c>
      <c r="D26" s="2">
        <v>282</v>
      </c>
      <c r="E26" s="2">
        <v>120</v>
      </c>
      <c r="H26" s="2">
        <f t="shared" si="0"/>
        <v>2.4502491083193609</v>
      </c>
      <c r="I26" s="2">
        <f t="shared" si="1"/>
        <v>2.0791812460476247</v>
      </c>
      <c r="J26" s="2">
        <f t="shared" si="2"/>
        <v>56400</v>
      </c>
      <c r="K26" s="2">
        <f t="shared" si="3"/>
        <v>24000</v>
      </c>
      <c r="L26" s="2">
        <f t="shared" si="4"/>
        <v>4.7512791039833422</v>
      </c>
      <c r="M26" s="2">
        <f t="shared" si="5"/>
        <v>4.3802112417116064</v>
      </c>
      <c r="N26" s="1" t="s">
        <v>12</v>
      </c>
      <c r="O26" s="1" t="s">
        <v>12</v>
      </c>
      <c r="P26" s="1" t="s">
        <v>12</v>
      </c>
      <c r="Q26" s="2">
        <v>200</v>
      </c>
      <c r="R26" s="2">
        <v>200</v>
      </c>
      <c r="S26" s="2">
        <f t="shared" si="6"/>
        <v>2.3010299956639813</v>
      </c>
      <c r="T26" s="3">
        <v>43157.552083333299</v>
      </c>
    </row>
    <row r="27" spans="1:20" ht="14.4" customHeight="1" x14ac:dyDescent="0.3">
      <c r="A27" s="1" t="s">
        <v>201</v>
      </c>
      <c r="B27" s="1" t="s">
        <v>216</v>
      </c>
      <c r="C27" s="3">
        <v>43168.604166666701</v>
      </c>
      <c r="D27" s="2">
        <v>227.5</v>
      </c>
      <c r="E27" s="2">
        <v>65.5</v>
      </c>
      <c r="H27" s="2">
        <f t="shared" si="0"/>
        <v>2.3569814009931314</v>
      </c>
      <c r="I27" s="2">
        <f t="shared" si="1"/>
        <v>1.816241299991783</v>
      </c>
      <c r="J27" s="2">
        <f t="shared" si="2"/>
        <v>22750</v>
      </c>
      <c r="K27" s="2">
        <f t="shared" si="3"/>
        <v>6550</v>
      </c>
      <c r="L27" s="2">
        <f t="shared" si="4"/>
        <v>4.3569814009931314</v>
      </c>
      <c r="M27" s="2">
        <f t="shared" si="5"/>
        <v>3.8162412999917832</v>
      </c>
      <c r="N27" s="1" t="s">
        <v>217</v>
      </c>
      <c r="O27" s="1" t="s">
        <v>12</v>
      </c>
      <c r="P27" s="1" t="s">
        <v>12</v>
      </c>
      <c r="Q27" s="2">
        <v>100</v>
      </c>
      <c r="R27" s="2">
        <v>100</v>
      </c>
      <c r="S27" s="2">
        <f t="shared" si="6"/>
        <v>2</v>
      </c>
      <c r="T27" s="3">
        <v>43168.604166666701</v>
      </c>
    </row>
    <row r="28" spans="1:20" ht="14.4" customHeight="1" x14ac:dyDescent="0.3">
      <c r="A28" s="1" t="s">
        <v>201</v>
      </c>
      <c r="B28" s="1" t="s">
        <v>218</v>
      </c>
      <c r="C28" s="3">
        <v>43181.40625</v>
      </c>
      <c r="D28" s="2">
        <v>25.4</v>
      </c>
      <c r="E28" s="2">
        <v>22.2</v>
      </c>
      <c r="H28" s="2">
        <f t="shared" si="0"/>
        <v>1.4048337166199381</v>
      </c>
      <c r="I28" s="2">
        <f t="shared" si="1"/>
        <v>1.3463529744506386</v>
      </c>
      <c r="J28" s="2">
        <f t="shared" si="2"/>
        <v>2540</v>
      </c>
      <c r="K28" s="2">
        <f t="shared" si="3"/>
        <v>2220</v>
      </c>
      <c r="L28" s="2">
        <f t="shared" si="4"/>
        <v>3.4048337166199381</v>
      </c>
      <c r="M28" s="2">
        <f t="shared" si="5"/>
        <v>3.3463529744506388</v>
      </c>
      <c r="N28" s="1" t="s">
        <v>219</v>
      </c>
      <c r="O28" s="1" t="s">
        <v>12</v>
      </c>
      <c r="P28" s="1" t="s">
        <v>12</v>
      </c>
      <c r="Q28" s="2">
        <v>100</v>
      </c>
      <c r="R28" s="2">
        <v>100</v>
      </c>
      <c r="S28" s="2">
        <f t="shared" si="6"/>
        <v>2</v>
      </c>
      <c r="T28" s="3">
        <v>43181.40625</v>
      </c>
    </row>
    <row r="29" spans="1:20" ht="14.4" customHeight="1" x14ac:dyDescent="0.3">
      <c r="A29" s="1" t="s">
        <v>201</v>
      </c>
      <c r="B29" s="1" t="s">
        <v>220</v>
      </c>
      <c r="C29" s="3">
        <v>43190.427083333299</v>
      </c>
      <c r="D29" s="4">
        <v>1740</v>
      </c>
      <c r="E29" s="4">
        <v>321</v>
      </c>
      <c r="H29" s="2">
        <f t="shared" ref="H29" si="9">LOG10(D29)</f>
        <v>3.2405492482825999</v>
      </c>
      <c r="I29" s="2">
        <f t="shared" ref="I29" si="10">LOG10(E29)</f>
        <v>2.5065050324048719</v>
      </c>
      <c r="J29" s="2">
        <f t="shared" si="2"/>
        <v>174000</v>
      </c>
      <c r="K29" s="2">
        <f t="shared" si="3"/>
        <v>32100</v>
      </c>
      <c r="L29" s="2">
        <f t="shared" si="4"/>
        <v>5.2405492482825995</v>
      </c>
      <c r="M29" s="2">
        <f t="shared" si="5"/>
        <v>4.5065050324048723</v>
      </c>
      <c r="N29" s="1" t="s">
        <v>221</v>
      </c>
      <c r="O29" s="1" t="s">
        <v>12</v>
      </c>
      <c r="P29" s="1" t="s">
        <v>12</v>
      </c>
      <c r="Q29" s="2">
        <v>100</v>
      </c>
      <c r="R29" s="2">
        <v>100</v>
      </c>
      <c r="S29" s="2">
        <f t="shared" si="6"/>
        <v>2</v>
      </c>
      <c r="T29" s="3">
        <v>43190.427083333299</v>
      </c>
    </row>
    <row r="30" spans="1:20" ht="14.4" customHeight="1" x14ac:dyDescent="0.3">
      <c r="A30" s="1" t="s">
        <v>10</v>
      </c>
      <c r="B30" s="1" t="s">
        <v>11</v>
      </c>
      <c r="C30" s="3">
        <v>43068.59375</v>
      </c>
      <c r="D30" s="2">
        <v>54.3</v>
      </c>
      <c r="E30" s="2">
        <v>21.8</v>
      </c>
      <c r="H30" s="2">
        <f t="shared" si="0"/>
        <v>1.7347998295888469</v>
      </c>
      <c r="I30" s="2">
        <f t="shared" si="1"/>
        <v>1.3384564936046048</v>
      </c>
      <c r="J30" s="2">
        <f t="shared" si="2"/>
        <v>5430</v>
      </c>
      <c r="K30" s="2">
        <f t="shared" si="3"/>
        <v>2180</v>
      </c>
      <c r="L30" s="2">
        <f t="shared" si="4"/>
        <v>3.7347998295888472</v>
      </c>
      <c r="M30" s="2">
        <f t="shared" si="5"/>
        <v>3.3384564936046046</v>
      </c>
      <c r="N30" s="1" t="s">
        <v>12</v>
      </c>
      <c r="O30" s="1" t="s">
        <v>12</v>
      </c>
      <c r="P30" s="1" t="s">
        <v>12</v>
      </c>
      <c r="Q30" s="2">
        <v>100</v>
      </c>
      <c r="R30" s="2">
        <v>100</v>
      </c>
      <c r="S30" s="2">
        <f t="shared" si="6"/>
        <v>2</v>
      </c>
      <c r="T30" s="3">
        <v>43068.59375</v>
      </c>
    </row>
    <row r="31" spans="1:20" ht="14.4" customHeight="1" x14ac:dyDescent="0.3">
      <c r="A31" s="1" t="s">
        <v>10</v>
      </c>
      <c r="B31" s="1" t="s">
        <v>13</v>
      </c>
      <c r="C31" s="3">
        <v>43073.572916666701</v>
      </c>
      <c r="D31" s="2">
        <v>54.6</v>
      </c>
      <c r="E31" s="2">
        <v>17.100000000000001</v>
      </c>
      <c r="H31" s="2">
        <f t="shared" si="0"/>
        <v>1.7371926427047373</v>
      </c>
      <c r="I31" s="2">
        <f t="shared" si="1"/>
        <v>1.2329961103921538</v>
      </c>
      <c r="J31" s="2">
        <f t="shared" si="2"/>
        <v>2457</v>
      </c>
      <c r="K31" s="2">
        <f t="shared" si="3"/>
        <v>769.50000000000011</v>
      </c>
      <c r="L31" s="2">
        <f t="shared" si="4"/>
        <v>3.3904051564800808</v>
      </c>
      <c r="M31" s="2">
        <f t="shared" si="5"/>
        <v>2.8862086241674976</v>
      </c>
      <c r="N31" s="1" t="s">
        <v>14</v>
      </c>
      <c r="O31" s="1" t="s">
        <v>15</v>
      </c>
      <c r="P31" s="1" t="s">
        <v>16</v>
      </c>
      <c r="Q31" s="2">
        <v>0</v>
      </c>
      <c r="R31" s="2">
        <v>45</v>
      </c>
      <c r="S31" s="2">
        <f t="shared" si="6"/>
        <v>1.6532125137753437</v>
      </c>
      <c r="T31" s="3">
        <v>43073.572916666701</v>
      </c>
    </row>
    <row r="32" spans="1:20" ht="14.4" customHeight="1" x14ac:dyDescent="0.3">
      <c r="A32" s="1" t="s">
        <v>10</v>
      </c>
      <c r="B32" s="1" t="s">
        <v>17</v>
      </c>
      <c r="C32" s="3">
        <v>43084.53125</v>
      </c>
      <c r="D32" s="2">
        <v>43.4</v>
      </c>
      <c r="E32" s="2">
        <v>21.7</v>
      </c>
      <c r="H32" s="2">
        <f t="shared" si="0"/>
        <v>1.6374897295125106</v>
      </c>
      <c r="I32" s="2">
        <f t="shared" si="1"/>
        <v>1.3364597338485296</v>
      </c>
      <c r="J32" s="2">
        <f t="shared" si="2"/>
        <v>2387</v>
      </c>
      <c r="K32" s="2">
        <f t="shared" si="3"/>
        <v>1193.5</v>
      </c>
      <c r="L32" s="2">
        <f t="shared" si="4"/>
        <v>3.3778524190067545</v>
      </c>
      <c r="M32" s="2">
        <f t="shared" si="5"/>
        <v>3.0768224233427732</v>
      </c>
      <c r="N32" s="1" t="s">
        <v>18</v>
      </c>
      <c r="O32" s="1" t="s">
        <v>15</v>
      </c>
      <c r="P32" s="1" t="s">
        <v>19</v>
      </c>
      <c r="Q32" s="2">
        <v>0</v>
      </c>
      <c r="R32" s="2">
        <v>55</v>
      </c>
      <c r="S32" s="2">
        <f t="shared" si="6"/>
        <v>1.7403626894942439</v>
      </c>
      <c r="T32" s="3">
        <v>43084.53125</v>
      </c>
    </row>
    <row r="33" spans="1:20" ht="14.4" customHeight="1" x14ac:dyDescent="0.3">
      <c r="A33" s="1" t="s">
        <v>10</v>
      </c>
      <c r="B33" s="1" t="s">
        <v>20</v>
      </c>
      <c r="C33" s="3">
        <v>43088.489583333299</v>
      </c>
      <c r="D33" s="2">
        <v>24.2</v>
      </c>
      <c r="E33" s="2">
        <v>17.600000000000001</v>
      </c>
      <c r="H33" s="2">
        <f t="shared" si="0"/>
        <v>1.3838153659804313</v>
      </c>
      <c r="I33" s="2">
        <f t="shared" si="1"/>
        <v>1.2455126678141499</v>
      </c>
      <c r="J33" s="2">
        <f t="shared" si="2"/>
        <v>847</v>
      </c>
      <c r="K33" s="2">
        <f t="shared" si="3"/>
        <v>616</v>
      </c>
      <c r="L33" s="2">
        <f t="shared" si="4"/>
        <v>2.9278834103307068</v>
      </c>
      <c r="M33" s="2">
        <f t="shared" si="5"/>
        <v>2.7895807121644256</v>
      </c>
      <c r="N33" s="1" t="s">
        <v>18</v>
      </c>
      <c r="O33" s="1" t="s">
        <v>15</v>
      </c>
      <c r="P33" s="1" t="s">
        <v>19</v>
      </c>
      <c r="Q33" s="2">
        <v>0</v>
      </c>
      <c r="R33" s="2">
        <v>35</v>
      </c>
      <c r="S33" s="2">
        <f t="shared" si="6"/>
        <v>1.5440680443502757</v>
      </c>
      <c r="T33" s="3">
        <v>43088.489583333299</v>
      </c>
    </row>
    <row r="34" spans="1:20" ht="14.4" customHeight="1" x14ac:dyDescent="0.3">
      <c r="A34" s="1" t="s">
        <v>10</v>
      </c>
      <c r="B34" s="1" t="s">
        <v>21</v>
      </c>
      <c r="C34" s="3">
        <v>43096.5</v>
      </c>
      <c r="D34" s="2">
        <v>18.399999999999999</v>
      </c>
      <c r="E34" s="2">
        <v>15.9</v>
      </c>
      <c r="H34" s="2">
        <f t="shared" si="0"/>
        <v>1.2648178230095364</v>
      </c>
      <c r="I34" s="2">
        <f t="shared" si="1"/>
        <v>1.2013971243204515</v>
      </c>
      <c r="J34" s="2">
        <f t="shared" si="2"/>
        <v>1839.9999999999998</v>
      </c>
      <c r="K34" s="2">
        <f t="shared" si="3"/>
        <v>1590</v>
      </c>
      <c r="L34" s="2">
        <f t="shared" si="4"/>
        <v>3.2648178230095364</v>
      </c>
      <c r="M34" s="2">
        <f t="shared" si="5"/>
        <v>3.2013971243204513</v>
      </c>
      <c r="N34" s="1" t="s">
        <v>12</v>
      </c>
      <c r="O34" s="1" t="s">
        <v>12</v>
      </c>
      <c r="P34" s="1" t="s">
        <v>22</v>
      </c>
      <c r="Q34" s="2">
        <v>100</v>
      </c>
      <c r="R34" s="2">
        <v>100</v>
      </c>
      <c r="S34" s="2">
        <f t="shared" si="6"/>
        <v>2</v>
      </c>
      <c r="T34" s="3">
        <v>43096.5</v>
      </c>
    </row>
    <row r="35" spans="1:20" ht="14.4" customHeight="1" x14ac:dyDescent="0.3">
      <c r="A35" s="1" t="s">
        <v>10</v>
      </c>
      <c r="B35" s="1" t="s">
        <v>23</v>
      </c>
      <c r="C35" s="3">
        <v>43112.708333333299</v>
      </c>
      <c r="D35" s="2">
        <v>367</v>
      </c>
      <c r="H35" s="2">
        <f t="shared" si="0"/>
        <v>2.5646660642520893</v>
      </c>
      <c r="J35" s="2">
        <f t="shared" si="2"/>
        <v>477100</v>
      </c>
      <c r="L35" s="2">
        <f t="shared" si="4"/>
        <v>5.6786094165589258</v>
      </c>
      <c r="N35" s="1" t="s">
        <v>24</v>
      </c>
      <c r="O35" s="1" t="s">
        <v>12</v>
      </c>
      <c r="P35" s="1" t="s">
        <v>12</v>
      </c>
      <c r="Q35" s="2">
        <v>1300</v>
      </c>
      <c r="R35" s="2">
        <v>1300</v>
      </c>
      <c r="S35" s="2">
        <f t="shared" si="6"/>
        <v>3.1139433523068369</v>
      </c>
      <c r="T35" s="3">
        <v>43112.708333333299</v>
      </c>
    </row>
    <row r="36" spans="1:20" ht="14.4" customHeight="1" x14ac:dyDescent="0.3">
      <c r="A36" s="1" t="s">
        <v>10</v>
      </c>
      <c r="B36" s="1" t="s">
        <v>25</v>
      </c>
      <c r="C36" s="3">
        <v>43116.583333333299</v>
      </c>
      <c r="D36" s="2">
        <v>49.9</v>
      </c>
      <c r="E36" s="2">
        <v>24.2</v>
      </c>
      <c r="H36" s="2">
        <f t="shared" si="0"/>
        <v>1.69810054562339</v>
      </c>
      <c r="I36" s="2">
        <f t="shared" si="1"/>
        <v>1.3838153659804313</v>
      </c>
      <c r="J36" s="2">
        <f t="shared" si="2"/>
        <v>64870</v>
      </c>
      <c r="K36" s="2">
        <f t="shared" si="3"/>
        <v>31460</v>
      </c>
      <c r="L36" s="2">
        <f t="shared" si="4"/>
        <v>4.8120438979302262</v>
      </c>
      <c r="M36" s="2">
        <f t="shared" si="5"/>
        <v>4.497758718287268</v>
      </c>
      <c r="N36" s="1" t="s">
        <v>26</v>
      </c>
      <c r="O36" s="1" t="s">
        <v>15</v>
      </c>
      <c r="P36" s="1" t="s">
        <v>27</v>
      </c>
      <c r="Q36" s="2">
        <v>1300</v>
      </c>
      <c r="R36" s="2">
        <v>1300</v>
      </c>
      <c r="S36" s="2">
        <f t="shared" si="6"/>
        <v>3.1139433523068369</v>
      </c>
      <c r="T36" s="3">
        <v>43116.583333333299</v>
      </c>
    </row>
    <row r="37" spans="1:20" ht="14.4" customHeight="1" x14ac:dyDescent="0.3">
      <c r="A37" s="1" t="s">
        <v>10</v>
      </c>
      <c r="B37" s="1" t="s">
        <v>28</v>
      </c>
      <c r="C37" s="3">
        <v>43124.479166666701</v>
      </c>
      <c r="D37" s="2">
        <v>158</v>
      </c>
      <c r="E37" s="2">
        <v>52.8</v>
      </c>
      <c r="H37" s="2">
        <f t="shared" si="0"/>
        <v>2.1986570869544226</v>
      </c>
      <c r="I37" s="2">
        <f t="shared" si="1"/>
        <v>1.7226339225338123</v>
      </c>
      <c r="J37" s="2">
        <f t="shared" si="2"/>
        <v>158000.01579999999</v>
      </c>
      <c r="K37" s="2">
        <f t="shared" si="3"/>
        <v>52800.005279999998</v>
      </c>
      <c r="L37" s="2">
        <f t="shared" si="4"/>
        <v>5.1986571303838689</v>
      </c>
      <c r="M37" s="2">
        <f t="shared" si="5"/>
        <v>4.7226339659632579</v>
      </c>
      <c r="N37" s="1" t="s">
        <v>12</v>
      </c>
      <c r="O37" s="1" t="s">
        <v>12</v>
      </c>
      <c r="P37" s="1" t="s">
        <v>22</v>
      </c>
      <c r="Q37" s="2">
        <v>1000.0001</v>
      </c>
      <c r="R37" s="2">
        <v>1000.0001</v>
      </c>
      <c r="S37" s="2">
        <f t="shared" si="6"/>
        <v>3.0000000434294458</v>
      </c>
      <c r="T37" s="3">
        <v>43124.479166666701</v>
      </c>
    </row>
    <row r="38" spans="1:20" ht="14.4" customHeight="1" x14ac:dyDescent="0.3">
      <c r="A38" s="1" t="s">
        <v>10</v>
      </c>
      <c r="B38" s="1" t="s">
        <v>29</v>
      </c>
      <c r="C38" s="3">
        <v>43132.489583333299</v>
      </c>
      <c r="D38" s="2">
        <v>21.2</v>
      </c>
      <c r="E38" s="2">
        <v>23.1</v>
      </c>
      <c r="H38" s="2">
        <f t="shared" si="0"/>
        <v>1.3263358609287514</v>
      </c>
      <c r="I38" s="2">
        <f t="shared" si="1"/>
        <v>1.3636119798921444</v>
      </c>
      <c r="J38" s="2">
        <f t="shared" si="2"/>
        <v>2120</v>
      </c>
      <c r="K38" s="2">
        <f t="shared" si="3"/>
        <v>2310</v>
      </c>
      <c r="L38" s="2">
        <f t="shared" si="4"/>
        <v>3.3263358609287512</v>
      </c>
      <c r="M38" s="2">
        <f t="shared" si="5"/>
        <v>3.3636119798921444</v>
      </c>
      <c r="N38" s="1" t="s">
        <v>30</v>
      </c>
      <c r="O38" s="1" t="s">
        <v>15</v>
      </c>
      <c r="P38" s="1" t="s">
        <v>31</v>
      </c>
      <c r="Q38" s="2">
        <v>100</v>
      </c>
      <c r="R38" s="2">
        <v>100</v>
      </c>
      <c r="S38" s="2">
        <f t="shared" si="6"/>
        <v>2</v>
      </c>
      <c r="T38" s="3">
        <v>43132.489583333299</v>
      </c>
    </row>
    <row r="39" spans="1:20" ht="14.4" customHeight="1" x14ac:dyDescent="0.3">
      <c r="A39" s="1" t="s">
        <v>10</v>
      </c>
      <c r="B39" s="1" t="s">
        <v>32</v>
      </c>
      <c r="C39" s="3">
        <v>43136.479166666701</v>
      </c>
      <c r="D39" s="2">
        <v>32.200000000000003</v>
      </c>
      <c r="E39" s="2">
        <v>16.899999999999999</v>
      </c>
      <c r="H39" s="2">
        <f t="shared" si="0"/>
        <v>1.507855871695831</v>
      </c>
      <c r="I39" s="2">
        <f t="shared" si="1"/>
        <v>1.2278867046136734</v>
      </c>
      <c r="J39" s="2">
        <f t="shared" si="2"/>
        <v>1610.0000000000002</v>
      </c>
      <c r="K39" s="2">
        <f t="shared" si="3"/>
        <v>844.99999999999989</v>
      </c>
      <c r="L39" s="2">
        <f t="shared" si="4"/>
        <v>3.20682587603185</v>
      </c>
      <c r="M39" s="2">
        <f t="shared" si="5"/>
        <v>2.9268567089496922</v>
      </c>
      <c r="N39" s="1" t="s">
        <v>12</v>
      </c>
      <c r="O39" s="1" t="s">
        <v>12</v>
      </c>
      <c r="P39" s="1" t="s">
        <v>22</v>
      </c>
      <c r="Q39" s="2">
        <v>0</v>
      </c>
      <c r="R39" s="2">
        <v>50</v>
      </c>
      <c r="S39" s="2">
        <f t="shared" si="6"/>
        <v>1.6989700043360187</v>
      </c>
      <c r="T39" s="3">
        <v>43136.479166666701</v>
      </c>
    </row>
    <row r="40" spans="1:20" ht="14.4" customHeight="1" x14ac:dyDescent="0.3">
      <c r="A40" s="1" t="s">
        <v>10</v>
      </c>
      <c r="B40" s="1" t="s">
        <v>33</v>
      </c>
      <c r="C40" s="3">
        <v>43152.46875</v>
      </c>
      <c r="D40" s="2">
        <v>240</v>
      </c>
      <c r="E40" s="2">
        <v>108</v>
      </c>
      <c r="H40" s="2">
        <f t="shared" si="0"/>
        <v>2.3802112417116059</v>
      </c>
      <c r="I40" s="2">
        <f t="shared" si="1"/>
        <v>2.0334237554869499</v>
      </c>
      <c r="J40" s="2">
        <f t="shared" si="2"/>
        <v>744000.07200000004</v>
      </c>
      <c r="K40" s="2">
        <f t="shared" si="3"/>
        <v>334800.03240000003</v>
      </c>
      <c r="L40" s="2">
        <f t="shared" si="4"/>
        <v>5.8715729775743748</v>
      </c>
      <c r="M40" s="2">
        <f t="shared" si="5"/>
        <v>5.5247854913497187</v>
      </c>
      <c r="N40" s="1" t="s">
        <v>34</v>
      </c>
      <c r="O40" s="1" t="s">
        <v>12</v>
      </c>
      <c r="P40" s="1" t="s">
        <v>12</v>
      </c>
      <c r="Q40" s="2">
        <v>3100.0003000000002</v>
      </c>
      <c r="R40" s="2">
        <v>3100.0003000000002</v>
      </c>
      <c r="S40" s="2">
        <f t="shared" si="6"/>
        <v>3.4913617358627689</v>
      </c>
      <c r="T40" s="3">
        <v>43152.46875</v>
      </c>
    </row>
    <row r="41" spans="1:20" ht="14.4" customHeight="1" x14ac:dyDescent="0.3">
      <c r="A41" s="1" t="s">
        <v>10</v>
      </c>
      <c r="B41" s="1" t="s">
        <v>35</v>
      </c>
      <c r="C41" s="3">
        <v>43157.5625</v>
      </c>
      <c r="D41" s="2">
        <v>216</v>
      </c>
      <c r="E41" s="2">
        <v>69.2</v>
      </c>
      <c r="H41" s="2">
        <f t="shared" si="0"/>
        <v>2.3344537511509307</v>
      </c>
      <c r="I41" s="2">
        <f t="shared" si="1"/>
        <v>1.8401060944567578</v>
      </c>
      <c r="J41" s="2">
        <f t="shared" si="2"/>
        <v>108000</v>
      </c>
      <c r="K41" s="2">
        <f t="shared" si="3"/>
        <v>34600</v>
      </c>
      <c r="L41" s="2">
        <f t="shared" si="4"/>
        <v>5.0334237554869494</v>
      </c>
      <c r="M41" s="2">
        <f t="shared" si="5"/>
        <v>4.5390760987927763</v>
      </c>
      <c r="N41" s="1" t="s">
        <v>12</v>
      </c>
      <c r="O41" s="1" t="s">
        <v>12</v>
      </c>
      <c r="P41" s="1" t="s">
        <v>12</v>
      </c>
      <c r="Q41" s="2">
        <v>500</v>
      </c>
      <c r="R41" s="2">
        <v>500</v>
      </c>
      <c r="S41" s="2">
        <f t="shared" si="6"/>
        <v>2.6989700043360187</v>
      </c>
      <c r="T41" s="3">
        <v>43157.5625</v>
      </c>
    </row>
    <row r="42" spans="1:20" ht="14.4" customHeight="1" x14ac:dyDescent="0.3">
      <c r="A42" s="1" t="s">
        <v>10</v>
      </c>
      <c r="B42" s="1" t="s">
        <v>36</v>
      </c>
      <c r="C42" s="3">
        <v>43168.614583333299</v>
      </c>
      <c r="D42" s="2">
        <v>98.9</v>
      </c>
      <c r="E42" s="2">
        <v>34</v>
      </c>
      <c r="H42" s="2">
        <f t="shared" si="0"/>
        <v>1.9951962915971795</v>
      </c>
      <c r="I42" s="2">
        <f t="shared" si="1"/>
        <v>1.5314789170422551</v>
      </c>
      <c r="J42" s="2">
        <f t="shared" si="2"/>
        <v>19780</v>
      </c>
      <c r="K42" s="2">
        <f t="shared" si="3"/>
        <v>6800</v>
      </c>
      <c r="L42" s="2">
        <f t="shared" si="4"/>
        <v>4.2962262872611605</v>
      </c>
      <c r="M42" s="2">
        <f t="shared" si="5"/>
        <v>3.8325089127062362</v>
      </c>
      <c r="N42" s="1" t="s">
        <v>37</v>
      </c>
      <c r="O42" s="1" t="s">
        <v>12</v>
      </c>
      <c r="P42" s="1" t="s">
        <v>12</v>
      </c>
      <c r="Q42" s="2">
        <v>200</v>
      </c>
      <c r="R42" s="2">
        <v>200</v>
      </c>
      <c r="S42" s="2">
        <f t="shared" si="6"/>
        <v>2.3010299956639813</v>
      </c>
      <c r="T42" s="3">
        <v>43168.614583333299</v>
      </c>
    </row>
    <row r="43" spans="1:20" ht="14.4" customHeight="1" x14ac:dyDescent="0.3">
      <c r="A43" s="1" t="s">
        <v>10</v>
      </c>
      <c r="B43" s="1" t="s">
        <v>38</v>
      </c>
      <c r="C43" s="3">
        <v>43181.427083333299</v>
      </c>
      <c r="D43" s="2">
        <v>22.5</v>
      </c>
      <c r="E43" s="2">
        <v>18.399999999999999</v>
      </c>
      <c r="H43" s="2">
        <f t="shared" si="0"/>
        <v>1.3521825181113625</v>
      </c>
      <c r="I43" s="2">
        <f t="shared" si="1"/>
        <v>1.2648178230095364</v>
      </c>
      <c r="J43" s="2">
        <f t="shared" si="2"/>
        <v>2250</v>
      </c>
      <c r="K43" s="2">
        <f t="shared" si="3"/>
        <v>1839.9999999999998</v>
      </c>
      <c r="L43" s="2">
        <f t="shared" si="4"/>
        <v>3.3521825181113627</v>
      </c>
      <c r="M43" s="2">
        <f t="shared" si="5"/>
        <v>3.2648178230095364</v>
      </c>
      <c r="N43" s="1" t="s">
        <v>39</v>
      </c>
      <c r="O43" s="1" t="s">
        <v>12</v>
      </c>
      <c r="P43" s="1" t="s">
        <v>12</v>
      </c>
      <c r="Q43" s="2">
        <v>100</v>
      </c>
      <c r="R43" s="2">
        <v>100</v>
      </c>
      <c r="S43" s="2">
        <f t="shared" si="6"/>
        <v>2</v>
      </c>
      <c r="T43" s="3">
        <v>43181.427083333299</v>
      </c>
    </row>
    <row r="44" spans="1:20" ht="14.4" customHeight="1" x14ac:dyDescent="0.3">
      <c r="A44" s="1" t="s">
        <v>10</v>
      </c>
      <c r="B44" s="1" t="s">
        <v>40</v>
      </c>
      <c r="C44" s="3">
        <v>43190.4375</v>
      </c>
      <c r="D44" s="4">
        <v>838.5</v>
      </c>
      <c r="E44" s="4">
        <v>180</v>
      </c>
      <c r="H44" s="2">
        <f t="shared" ref="H44" si="11">LOG10(D44)</f>
        <v>2.9235030669421045</v>
      </c>
      <c r="I44" s="2">
        <f t="shared" ref="I44" si="12">LOG10(E44)</f>
        <v>2.255272505103306</v>
      </c>
      <c r="J44" s="2">
        <f t="shared" si="2"/>
        <v>335400</v>
      </c>
      <c r="K44" s="2">
        <f t="shared" si="3"/>
        <v>72000</v>
      </c>
      <c r="L44" s="2">
        <f t="shared" si="4"/>
        <v>5.525563058270067</v>
      </c>
      <c r="M44" s="2">
        <f t="shared" si="5"/>
        <v>4.8573324964312681</v>
      </c>
      <c r="N44" s="1" t="s">
        <v>41</v>
      </c>
      <c r="O44" s="1" t="s">
        <v>12</v>
      </c>
      <c r="P44" s="1" t="s">
        <v>12</v>
      </c>
      <c r="Q44" s="2">
        <v>400</v>
      </c>
      <c r="R44" s="2">
        <v>400</v>
      </c>
      <c r="S44" s="2">
        <f t="shared" si="6"/>
        <v>2.6020599913279625</v>
      </c>
      <c r="T44" s="3">
        <v>43190.4375</v>
      </c>
    </row>
    <row r="45" spans="1:20" ht="14.4" customHeight="1" x14ac:dyDescent="0.3">
      <c r="A45" s="1" t="s">
        <v>42</v>
      </c>
      <c r="B45" s="1" t="s">
        <v>43</v>
      </c>
      <c r="C45" s="3">
        <v>43068.604166666701</v>
      </c>
      <c r="D45" s="2">
        <v>54.4</v>
      </c>
      <c r="E45" s="2">
        <v>32.5</v>
      </c>
      <c r="H45" s="2">
        <f>LOG10(D45)</f>
        <v>1.7355988996981799</v>
      </c>
      <c r="I45" s="2">
        <f>LOG10(E45)</f>
        <v>1.5118833609788744</v>
      </c>
      <c r="J45" s="2">
        <f t="shared" si="2"/>
        <v>70720</v>
      </c>
      <c r="K45" s="2">
        <f t="shared" si="3"/>
        <v>42250</v>
      </c>
      <c r="L45" s="2">
        <f t="shared" si="4"/>
        <v>4.8495422520050164</v>
      </c>
      <c r="M45" s="2">
        <f t="shared" si="5"/>
        <v>4.6258267132857114</v>
      </c>
      <c r="N45" s="1" t="s">
        <v>12</v>
      </c>
      <c r="O45" s="1" t="s">
        <v>12</v>
      </c>
      <c r="P45" s="1" t="s">
        <v>12</v>
      </c>
      <c r="Q45" s="2">
        <v>1300</v>
      </c>
      <c r="R45" s="2">
        <v>1300</v>
      </c>
      <c r="S45" s="2">
        <f t="shared" si="6"/>
        <v>3.1139433523068369</v>
      </c>
      <c r="T45" s="3">
        <v>43068.604166666701</v>
      </c>
    </row>
    <row r="46" spans="1:20" ht="14.4" customHeight="1" x14ac:dyDescent="0.3">
      <c r="A46" s="1" t="s">
        <v>42</v>
      </c>
      <c r="B46" s="1" t="s">
        <v>44</v>
      </c>
      <c r="C46" s="3">
        <v>43073.583333333299</v>
      </c>
      <c r="D46" s="2">
        <v>37.6</v>
      </c>
      <c r="E46" s="2">
        <v>31</v>
      </c>
      <c r="H46" s="2">
        <f t="shared" si="0"/>
        <v>1.5751878449276611</v>
      </c>
      <c r="I46" s="2">
        <f t="shared" si="1"/>
        <v>1.4913616938342726</v>
      </c>
      <c r="J46" s="2">
        <f t="shared" si="2"/>
        <v>33840</v>
      </c>
      <c r="K46" s="2">
        <f t="shared" si="3"/>
        <v>27900</v>
      </c>
      <c r="L46" s="2">
        <f t="shared" si="4"/>
        <v>4.529430354366986</v>
      </c>
      <c r="M46" s="2">
        <f t="shared" si="5"/>
        <v>4.4456042032735974</v>
      </c>
      <c r="N46" s="1" t="s">
        <v>45</v>
      </c>
      <c r="O46" s="1" t="s">
        <v>15</v>
      </c>
      <c r="P46" s="1" t="s">
        <v>16</v>
      </c>
      <c r="Q46" s="2">
        <v>900</v>
      </c>
      <c r="R46" s="2">
        <v>900</v>
      </c>
      <c r="S46" s="2">
        <f t="shared" si="6"/>
        <v>2.9542425094393248</v>
      </c>
      <c r="T46" s="3">
        <v>43073.583333333299</v>
      </c>
    </row>
    <row r="47" spans="1:20" ht="14.4" customHeight="1" x14ac:dyDescent="0.3">
      <c r="A47" s="1" t="s">
        <v>42</v>
      </c>
      <c r="B47" s="1" t="s">
        <v>46</v>
      </c>
      <c r="C47" s="3">
        <v>43084.510416666701</v>
      </c>
      <c r="D47" s="2">
        <v>43.1</v>
      </c>
      <c r="E47" s="2">
        <v>35.1</v>
      </c>
      <c r="H47" s="2">
        <f t="shared" si="0"/>
        <v>1.6344772701607315</v>
      </c>
      <c r="I47" s="2">
        <f t="shared" si="1"/>
        <v>1.5453071164658241</v>
      </c>
      <c r="J47" s="2">
        <f t="shared" si="2"/>
        <v>17240</v>
      </c>
      <c r="K47" s="2">
        <f t="shared" si="3"/>
        <v>14040</v>
      </c>
      <c r="L47" s="2">
        <f t="shared" si="4"/>
        <v>4.236537261488694</v>
      </c>
      <c r="M47" s="2">
        <f t="shared" si="5"/>
        <v>4.1473671077937864</v>
      </c>
      <c r="N47" s="1" t="s">
        <v>47</v>
      </c>
      <c r="O47" s="1" t="s">
        <v>15</v>
      </c>
      <c r="P47" s="1" t="s">
        <v>19</v>
      </c>
      <c r="Q47" s="2">
        <v>400</v>
      </c>
      <c r="R47" s="2">
        <v>400</v>
      </c>
      <c r="S47" s="2">
        <f t="shared" si="6"/>
        <v>2.6020599913279625</v>
      </c>
      <c r="T47" s="3">
        <v>43084.510416666701</v>
      </c>
    </row>
    <row r="48" spans="1:20" ht="14.4" customHeight="1" x14ac:dyDescent="0.3">
      <c r="A48" s="1" t="s">
        <v>42</v>
      </c>
      <c r="B48" s="1" t="s">
        <v>48</v>
      </c>
      <c r="C48" s="3">
        <v>43088.458333333299</v>
      </c>
      <c r="D48" s="2">
        <v>33.9</v>
      </c>
      <c r="E48" s="2">
        <v>27.4</v>
      </c>
      <c r="H48" s="2">
        <f t="shared" si="0"/>
        <v>1.5301996982030821</v>
      </c>
      <c r="I48" s="2">
        <f t="shared" si="1"/>
        <v>1.4377505628203879</v>
      </c>
      <c r="J48" s="2">
        <f t="shared" si="2"/>
        <v>20340</v>
      </c>
      <c r="K48" s="2">
        <f t="shared" si="3"/>
        <v>16440</v>
      </c>
      <c r="L48" s="2">
        <f t="shared" si="4"/>
        <v>4.3083509485867255</v>
      </c>
      <c r="M48" s="2">
        <f t="shared" si="5"/>
        <v>4.2159018132040318</v>
      </c>
      <c r="N48" s="1" t="s">
        <v>49</v>
      </c>
      <c r="O48" s="1" t="s">
        <v>15</v>
      </c>
      <c r="P48" s="1" t="s">
        <v>19</v>
      </c>
      <c r="Q48" s="2">
        <v>600</v>
      </c>
      <c r="R48" s="2">
        <v>600</v>
      </c>
      <c r="S48" s="2">
        <f t="shared" si="6"/>
        <v>2.7781512503836434</v>
      </c>
      <c r="T48" s="3">
        <v>43088.458333333299</v>
      </c>
    </row>
    <row r="49" spans="1:20" ht="14.4" customHeight="1" x14ac:dyDescent="0.3">
      <c r="A49" s="1" t="s">
        <v>42</v>
      </c>
      <c r="B49" s="1" t="s">
        <v>50</v>
      </c>
      <c r="C49" s="3">
        <v>43096.479166666701</v>
      </c>
      <c r="D49" s="2">
        <v>45.6</v>
      </c>
      <c r="E49" s="2">
        <v>36.299999999999997</v>
      </c>
      <c r="H49" s="2">
        <f t="shared" si="0"/>
        <v>1.658964842664435</v>
      </c>
      <c r="I49" s="2">
        <f t="shared" si="1"/>
        <v>1.5599066250361124</v>
      </c>
      <c r="J49" s="2">
        <f t="shared" si="2"/>
        <v>13680</v>
      </c>
      <c r="K49" s="2">
        <f t="shared" si="3"/>
        <v>10890</v>
      </c>
      <c r="L49" s="2">
        <f t="shared" si="4"/>
        <v>4.1360860973840978</v>
      </c>
      <c r="M49" s="2">
        <f t="shared" si="5"/>
        <v>4.037027879755775</v>
      </c>
      <c r="N49" s="1" t="s">
        <v>12</v>
      </c>
      <c r="O49" s="1" t="s">
        <v>12</v>
      </c>
      <c r="P49" s="1" t="s">
        <v>12</v>
      </c>
      <c r="Q49" s="2">
        <v>300</v>
      </c>
      <c r="R49" s="2">
        <v>300</v>
      </c>
      <c r="S49" s="2">
        <f t="shared" si="6"/>
        <v>2.4771212547196626</v>
      </c>
      <c r="T49" s="3">
        <v>43096.479166666701</v>
      </c>
    </row>
    <row r="50" spans="1:20" ht="14.4" customHeight="1" x14ac:dyDescent="0.3">
      <c r="A50" s="1" t="s">
        <v>42</v>
      </c>
      <c r="B50" s="1" t="s">
        <v>51</v>
      </c>
      <c r="C50" s="3">
        <v>43109.416666666701</v>
      </c>
      <c r="D50" s="2">
        <v>40.299999999999997</v>
      </c>
      <c r="E50" s="2">
        <v>26.4</v>
      </c>
      <c r="H50" s="2">
        <f t="shared" si="0"/>
        <v>1.6053050461411094</v>
      </c>
      <c r="I50" s="2">
        <f t="shared" si="1"/>
        <v>1.4216039268698311</v>
      </c>
      <c r="J50" s="2">
        <f t="shared" si="2"/>
        <v>4029.9999999999995</v>
      </c>
      <c r="K50" s="2">
        <f t="shared" si="3"/>
        <v>2640</v>
      </c>
      <c r="L50" s="2">
        <f t="shared" si="4"/>
        <v>3.6053050461411096</v>
      </c>
      <c r="M50" s="2">
        <f t="shared" si="5"/>
        <v>3.4216039268698313</v>
      </c>
      <c r="N50" s="1" t="s">
        <v>12</v>
      </c>
      <c r="O50" s="1" t="s">
        <v>12</v>
      </c>
      <c r="P50" s="1" t="s">
        <v>12</v>
      </c>
      <c r="Q50" s="2">
        <v>100</v>
      </c>
      <c r="R50" s="2">
        <v>100</v>
      </c>
      <c r="S50" s="2">
        <f t="shared" si="6"/>
        <v>2</v>
      </c>
      <c r="T50" s="3">
        <v>43109.416666666701</v>
      </c>
    </row>
    <row r="51" spans="1:20" ht="14.4" customHeight="1" x14ac:dyDescent="0.3">
      <c r="A51" s="1" t="s">
        <v>42</v>
      </c>
      <c r="B51" s="1" t="s">
        <v>52</v>
      </c>
      <c r="C51" s="3">
        <v>43116.625</v>
      </c>
      <c r="D51" s="2">
        <v>56.2</v>
      </c>
      <c r="E51" s="2">
        <v>39.700000000000003</v>
      </c>
      <c r="H51" s="2">
        <f t="shared" si="0"/>
        <v>1.7497363155690611</v>
      </c>
      <c r="I51" s="2">
        <f t="shared" si="1"/>
        <v>1.5987905067631152</v>
      </c>
      <c r="J51" s="2">
        <f t="shared" si="2"/>
        <v>84300</v>
      </c>
      <c r="K51" s="2">
        <f t="shared" si="3"/>
        <v>59550.000000000007</v>
      </c>
      <c r="L51" s="2">
        <f t="shared" si="4"/>
        <v>4.9258275746247424</v>
      </c>
      <c r="M51" s="2">
        <f t="shared" si="5"/>
        <v>4.7748817658187965</v>
      </c>
      <c r="N51" s="1" t="s">
        <v>53</v>
      </c>
      <c r="O51" s="1" t="s">
        <v>15</v>
      </c>
      <c r="P51" s="1" t="s">
        <v>54</v>
      </c>
      <c r="Q51" s="2">
        <v>1500</v>
      </c>
      <c r="R51" s="2">
        <v>1500</v>
      </c>
      <c r="S51" s="2">
        <f t="shared" si="6"/>
        <v>3.1760912590556813</v>
      </c>
      <c r="T51" s="3">
        <v>43116.625</v>
      </c>
    </row>
    <row r="52" spans="1:20" ht="14.4" customHeight="1" x14ac:dyDescent="0.3">
      <c r="A52" s="1" t="s">
        <v>42</v>
      </c>
      <c r="B52" s="1" t="s">
        <v>55</v>
      </c>
      <c r="C52" s="3">
        <v>43124.458333333299</v>
      </c>
      <c r="D52" s="2">
        <v>453</v>
      </c>
      <c r="E52" s="2">
        <v>422</v>
      </c>
      <c r="H52" s="2">
        <f t="shared" si="0"/>
        <v>2.6560982020128319</v>
      </c>
      <c r="I52" s="2">
        <f t="shared" si="1"/>
        <v>2.6253124509616739</v>
      </c>
      <c r="J52" s="2">
        <f t="shared" si="2"/>
        <v>3669299.094</v>
      </c>
      <c r="K52" s="2">
        <f t="shared" si="3"/>
        <v>3418199.156</v>
      </c>
      <c r="L52" s="2">
        <f t="shared" si="4"/>
        <v>6.5645831136582631</v>
      </c>
      <c r="M52" s="2">
        <f t="shared" si="5"/>
        <v>6.5337973626071051</v>
      </c>
      <c r="N52" s="1" t="s">
        <v>12</v>
      </c>
      <c r="O52" s="1" t="s">
        <v>12</v>
      </c>
      <c r="P52" s="1" t="s">
        <v>12</v>
      </c>
      <c r="Q52" s="2">
        <v>8099.9979999999996</v>
      </c>
      <c r="R52" s="2">
        <v>8099.9979999999996</v>
      </c>
      <c r="S52" s="2">
        <f t="shared" si="6"/>
        <v>3.9084849116454312</v>
      </c>
      <c r="T52" s="3">
        <v>43124.458333333299</v>
      </c>
    </row>
    <row r="53" spans="1:20" ht="14.4" customHeight="1" x14ac:dyDescent="0.3">
      <c r="A53" s="1" t="s">
        <v>42</v>
      </c>
      <c r="B53" s="1" t="s">
        <v>56</v>
      </c>
      <c r="C53" s="3">
        <v>43132.458333333299</v>
      </c>
      <c r="D53" s="2">
        <v>60.3</v>
      </c>
      <c r="E53" s="2">
        <v>48.9</v>
      </c>
      <c r="H53" s="2">
        <f t="shared" si="0"/>
        <v>1.7803173121401512</v>
      </c>
      <c r="I53" s="2">
        <f t="shared" si="1"/>
        <v>1.6893088591236203</v>
      </c>
      <c r="J53" s="2">
        <f t="shared" si="2"/>
        <v>42210</v>
      </c>
      <c r="K53" s="2">
        <f t="shared" si="3"/>
        <v>34230</v>
      </c>
      <c r="L53" s="2">
        <f t="shared" si="4"/>
        <v>4.6254153521544081</v>
      </c>
      <c r="M53" s="2">
        <f t="shared" si="5"/>
        <v>4.5344068991378768</v>
      </c>
      <c r="N53" s="1" t="s">
        <v>57</v>
      </c>
      <c r="O53" s="1" t="s">
        <v>15</v>
      </c>
      <c r="P53" s="1" t="s">
        <v>58</v>
      </c>
      <c r="Q53" s="2">
        <v>700</v>
      </c>
      <c r="R53" s="2">
        <v>700</v>
      </c>
      <c r="S53" s="2">
        <f t="shared" si="6"/>
        <v>2.8450980400142569</v>
      </c>
      <c r="T53" s="3">
        <v>43132.458333333299</v>
      </c>
    </row>
    <row r="54" spans="1:20" ht="14.4" customHeight="1" x14ac:dyDescent="0.3">
      <c r="A54" s="1" t="s">
        <v>42</v>
      </c>
      <c r="B54" s="1" t="s">
        <v>59</v>
      </c>
      <c r="C54" s="3">
        <v>43136.458333333299</v>
      </c>
      <c r="D54" s="2">
        <v>49</v>
      </c>
      <c r="E54" s="2">
        <v>38.700000000000003</v>
      </c>
      <c r="H54" s="2">
        <f t="shared" si="0"/>
        <v>1.6901960800285136</v>
      </c>
      <c r="I54" s="2">
        <f t="shared" si="1"/>
        <v>1.5877109650189114</v>
      </c>
      <c r="J54" s="2">
        <f t="shared" si="2"/>
        <v>14700</v>
      </c>
      <c r="K54" s="2">
        <f t="shared" si="3"/>
        <v>11610</v>
      </c>
      <c r="L54" s="2">
        <f t="shared" si="4"/>
        <v>4.1673173347481764</v>
      </c>
      <c r="M54" s="2">
        <f t="shared" si="5"/>
        <v>4.064832219738574</v>
      </c>
      <c r="N54" s="1" t="s">
        <v>12</v>
      </c>
      <c r="O54" s="1" t="s">
        <v>12</v>
      </c>
      <c r="P54" s="1" t="s">
        <v>12</v>
      </c>
      <c r="Q54" s="2">
        <v>300</v>
      </c>
      <c r="R54" s="2">
        <v>300</v>
      </c>
      <c r="S54" s="2">
        <f t="shared" si="6"/>
        <v>2.4771212547196626</v>
      </c>
      <c r="T54" s="3">
        <v>43136.458333333299</v>
      </c>
    </row>
    <row r="55" spans="1:20" ht="14.4" customHeight="1" x14ac:dyDescent="0.3">
      <c r="A55" s="1" t="s">
        <v>42</v>
      </c>
      <c r="B55" s="1" t="s">
        <v>60</v>
      </c>
      <c r="C55" s="3">
        <v>43152.395833333299</v>
      </c>
      <c r="D55" s="2">
        <v>619</v>
      </c>
      <c r="E55" s="2">
        <v>526.20000000000005</v>
      </c>
      <c r="H55" s="2">
        <f t="shared" si="0"/>
        <v>2.7916906490201181</v>
      </c>
      <c r="I55" s="2">
        <f t="shared" si="1"/>
        <v>2.7211508437496841</v>
      </c>
      <c r="J55" s="2">
        <f t="shared" si="2"/>
        <v>6313801.2379999999</v>
      </c>
      <c r="K55" s="2">
        <f t="shared" si="3"/>
        <v>5367241.0524000004</v>
      </c>
      <c r="L55" s="2">
        <f t="shared" si="4"/>
        <v>6.8002909059378078</v>
      </c>
      <c r="M55" s="2">
        <f t="shared" si="5"/>
        <v>6.7297511006673743</v>
      </c>
      <c r="N55" s="1" t="s">
        <v>61</v>
      </c>
      <c r="O55" s="1" t="s">
        <v>12</v>
      </c>
      <c r="P55" s="1" t="s">
        <v>12</v>
      </c>
      <c r="Q55" s="2">
        <v>10200.002</v>
      </c>
      <c r="R55" s="2">
        <v>10200.002</v>
      </c>
      <c r="S55" s="2">
        <f t="shared" si="6"/>
        <v>4.0086002569176902</v>
      </c>
      <c r="T55" s="3">
        <v>43152.395833333299</v>
      </c>
    </row>
    <row r="56" spans="1:20" ht="14.4" customHeight="1" x14ac:dyDescent="0.3">
      <c r="A56" s="1" t="s">
        <v>42</v>
      </c>
      <c r="B56" s="1" t="s">
        <v>62</v>
      </c>
      <c r="C56" s="3">
        <v>43157.625</v>
      </c>
      <c r="D56" s="2">
        <v>232</v>
      </c>
      <c r="E56" s="2">
        <v>160</v>
      </c>
      <c r="H56" s="2">
        <f t="shared" si="0"/>
        <v>2.3654879848908998</v>
      </c>
      <c r="I56" s="2">
        <f t="shared" si="1"/>
        <v>2.2041199826559246</v>
      </c>
      <c r="J56" s="2">
        <f t="shared" si="2"/>
        <v>580000</v>
      </c>
      <c r="K56" s="2">
        <f t="shared" si="3"/>
        <v>400000</v>
      </c>
      <c r="L56" s="2">
        <f t="shared" si="4"/>
        <v>5.7634279935629369</v>
      </c>
      <c r="M56" s="2">
        <f t="shared" si="5"/>
        <v>5.6020599913279625</v>
      </c>
      <c r="N56" s="1" t="s">
        <v>12</v>
      </c>
      <c r="O56" s="1" t="s">
        <v>12</v>
      </c>
      <c r="P56" s="1" t="s">
        <v>12</v>
      </c>
      <c r="Q56" s="2">
        <v>2500</v>
      </c>
      <c r="R56" s="2">
        <v>2500</v>
      </c>
      <c r="S56" s="2">
        <f t="shared" si="6"/>
        <v>3.3979400086720375</v>
      </c>
      <c r="T56" s="3">
        <v>43157.625</v>
      </c>
    </row>
    <row r="57" spans="1:20" ht="14.4" customHeight="1" x14ac:dyDescent="0.3">
      <c r="A57" s="1" t="s">
        <v>42</v>
      </c>
      <c r="B57" s="1" t="s">
        <v>63</v>
      </c>
      <c r="C57" s="3">
        <v>43168.645833333299</v>
      </c>
      <c r="D57" s="2">
        <v>47.3</v>
      </c>
      <c r="E57" s="2">
        <v>36.200000000000003</v>
      </c>
      <c r="H57" s="2">
        <f t="shared" si="0"/>
        <v>1.6748611407378116</v>
      </c>
      <c r="I57" s="2">
        <f t="shared" si="1"/>
        <v>1.5587085705331658</v>
      </c>
      <c r="J57" s="2">
        <f t="shared" si="2"/>
        <v>113520</v>
      </c>
      <c r="K57" s="2">
        <f t="shared" si="3"/>
        <v>86880</v>
      </c>
      <c r="L57" s="2">
        <f t="shared" si="4"/>
        <v>5.0550723824494179</v>
      </c>
      <c r="M57" s="2">
        <f t="shared" si="5"/>
        <v>4.9389198122447722</v>
      </c>
      <c r="N57" s="1" t="s">
        <v>64</v>
      </c>
      <c r="O57" s="1" t="s">
        <v>12</v>
      </c>
      <c r="P57" s="1" t="s">
        <v>12</v>
      </c>
      <c r="Q57" s="2">
        <v>2400</v>
      </c>
      <c r="R57" s="2">
        <v>2400</v>
      </c>
      <c r="S57" s="2">
        <f t="shared" si="6"/>
        <v>3.3802112417116059</v>
      </c>
      <c r="T57" s="3">
        <v>43168.645833333299</v>
      </c>
    </row>
    <row r="58" spans="1:20" ht="14.4" customHeight="1" x14ac:dyDescent="0.3">
      <c r="A58" s="1" t="s">
        <v>42</v>
      </c>
      <c r="B58" s="1" t="s">
        <v>65</v>
      </c>
      <c r="C58" s="3">
        <v>43181.34375</v>
      </c>
      <c r="D58" s="2">
        <v>28.1</v>
      </c>
      <c r="E58" s="2">
        <v>27</v>
      </c>
      <c r="H58" s="2">
        <f t="shared" si="0"/>
        <v>1.4487063199050798</v>
      </c>
      <c r="I58" s="2">
        <f t="shared" si="1"/>
        <v>1.4313637641589874</v>
      </c>
      <c r="J58" s="2">
        <f t="shared" si="2"/>
        <v>30910</v>
      </c>
      <c r="K58" s="2">
        <f t="shared" si="3"/>
        <v>29700</v>
      </c>
      <c r="L58" s="2">
        <f t="shared" si="4"/>
        <v>4.4900990050633052</v>
      </c>
      <c r="M58" s="2">
        <f t="shared" si="5"/>
        <v>4.4727564493172123</v>
      </c>
      <c r="N58" s="1" t="s">
        <v>66</v>
      </c>
      <c r="O58" s="1" t="s">
        <v>12</v>
      </c>
      <c r="P58" s="1" t="s">
        <v>12</v>
      </c>
      <c r="Q58" s="2">
        <v>1100</v>
      </c>
      <c r="R58" s="2">
        <v>1100</v>
      </c>
      <c r="S58" s="2">
        <f t="shared" si="6"/>
        <v>3.0413926851582249</v>
      </c>
      <c r="T58" s="3">
        <v>43181.34375</v>
      </c>
    </row>
    <row r="59" spans="1:20" ht="14.4" customHeight="1" x14ac:dyDescent="0.3">
      <c r="A59" s="1" t="s">
        <v>42</v>
      </c>
      <c r="B59" s="1" t="s">
        <v>67</v>
      </c>
      <c r="C59" s="3">
        <v>43190.354166666701</v>
      </c>
      <c r="D59" s="2">
        <v>461.5</v>
      </c>
      <c r="E59" s="2">
        <v>291</v>
      </c>
      <c r="H59" s="2">
        <f t="shared" si="0"/>
        <v>2.6641717053619307</v>
      </c>
      <c r="I59" s="2">
        <f t="shared" si="1"/>
        <v>2.4638929889859074</v>
      </c>
      <c r="J59" s="2">
        <f t="shared" si="2"/>
        <v>3691999.0769999996</v>
      </c>
      <c r="K59" s="2">
        <f t="shared" si="3"/>
        <v>2327999.4180000001</v>
      </c>
      <c r="L59" s="2">
        <f t="shared" si="4"/>
        <v>6.5672615837802404</v>
      </c>
      <c r="M59" s="2">
        <f t="shared" si="5"/>
        <v>6.366982867404217</v>
      </c>
      <c r="N59" s="1" t="s">
        <v>68</v>
      </c>
      <c r="O59" s="1" t="s">
        <v>12</v>
      </c>
      <c r="P59" s="1" t="s">
        <v>12</v>
      </c>
      <c r="Q59" s="2">
        <v>7999.9979999999996</v>
      </c>
      <c r="R59" s="2">
        <v>7999.9979999999996</v>
      </c>
      <c r="S59" s="2">
        <f t="shared" si="6"/>
        <v>3.9030898784183097</v>
      </c>
      <c r="T59" s="3">
        <v>43190.354166666701</v>
      </c>
    </row>
    <row r="60" spans="1:20" ht="14.4" customHeight="1" x14ac:dyDescent="0.3">
      <c r="A60" s="1" t="s">
        <v>42</v>
      </c>
      <c r="B60" s="1" t="s">
        <v>69</v>
      </c>
      <c r="C60" s="3">
        <v>43201.791666666701</v>
      </c>
      <c r="D60" s="2">
        <v>26.6</v>
      </c>
      <c r="E60" s="2">
        <v>23.35</v>
      </c>
      <c r="H60" s="2">
        <f t="shared" si="0"/>
        <v>1.424881636631067</v>
      </c>
      <c r="I60" s="2">
        <f t="shared" si="1"/>
        <v>1.368286884902131</v>
      </c>
      <c r="J60" s="2">
        <f t="shared" si="2"/>
        <v>45220</v>
      </c>
      <c r="K60" s="2">
        <f t="shared" si="3"/>
        <v>39695</v>
      </c>
      <c r="L60" s="2">
        <f t="shared" si="4"/>
        <v>4.6553305580093411</v>
      </c>
      <c r="M60" s="2">
        <f t="shared" si="5"/>
        <v>4.5987358062804047</v>
      </c>
      <c r="N60" s="1" t="s">
        <v>70</v>
      </c>
      <c r="O60" s="1" t="s">
        <v>12</v>
      </c>
      <c r="P60" s="1" t="s">
        <v>12</v>
      </c>
      <c r="Q60" s="2">
        <v>1700</v>
      </c>
      <c r="R60" s="2">
        <v>1700</v>
      </c>
      <c r="S60" s="2">
        <f t="shared" si="6"/>
        <v>3.2304489213782741</v>
      </c>
      <c r="T60" s="3">
        <v>43201.791666666701</v>
      </c>
    </row>
    <row r="61" spans="1:20" ht="14.4" customHeight="1" x14ac:dyDescent="0.3">
      <c r="A61" s="1" t="s">
        <v>267</v>
      </c>
      <c r="B61" s="1" t="s">
        <v>268</v>
      </c>
      <c r="C61" s="3">
        <v>43068.614583333299</v>
      </c>
      <c r="D61" s="2">
        <v>88.9</v>
      </c>
      <c r="E61" s="2">
        <v>66</v>
      </c>
      <c r="H61" s="2">
        <f t="shared" si="0"/>
        <v>1.9489017609702137</v>
      </c>
      <c r="I61" s="2">
        <f t="shared" si="1"/>
        <v>1.8195439355418688</v>
      </c>
      <c r="J61" s="2">
        <f t="shared" si="2"/>
        <v>98392.546242200013</v>
      </c>
      <c r="K61" s="2">
        <f t="shared" si="3"/>
        <v>73047.33466800001</v>
      </c>
      <c r="L61" s="2">
        <f t="shared" si="4"/>
        <v>4.9929621995645368</v>
      </c>
      <c r="M61" s="2">
        <f t="shared" si="5"/>
        <v>4.8636043741361918</v>
      </c>
      <c r="N61" s="1" t="s">
        <v>12</v>
      </c>
      <c r="O61" s="1" t="s">
        <v>12</v>
      </c>
      <c r="P61" s="1" t="s">
        <v>12</v>
      </c>
      <c r="Q61" s="2">
        <v>1106.7777980000001</v>
      </c>
      <c r="R61" s="2">
        <v>1106.7777980000001</v>
      </c>
      <c r="S61" s="2">
        <f t="shared" si="6"/>
        <v>3.0440604385943226</v>
      </c>
      <c r="T61" s="3">
        <v>43068.614583333299</v>
      </c>
    </row>
    <row r="62" spans="1:20" ht="14.4" customHeight="1" x14ac:dyDescent="0.3">
      <c r="A62" s="1" t="s">
        <v>267</v>
      </c>
      <c r="B62" s="1" t="s">
        <v>269</v>
      </c>
      <c r="C62" s="3">
        <v>43073.59375</v>
      </c>
      <c r="D62" s="2">
        <v>53.3</v>
      </c>
      <c r="E62" s="2">
        <v>36</v>
      </c>
      <c r="H62" s="2">
        <f t="shared" si="0"/>
        <v>1.7267272090265722</v>
      </c>
      <c r="I62" s="2">
        <f t="shared" si="1"/>
        <v>1.5563025007672873</v>
      </c>
      <c r="J62" s="2">
        <f t="shared" si="2"/>
        <v>30350.975401109998</v>
      </c>
      <c r="K62" s="2">
        <f t="shared" si="3"/>
        <v>20499.720721199999</v>
      </c>
      <c r="L62" s="2">
        <f t="shared" si="4"/>
        <v>4.4821726527263595</v>
      </c>
      <c r="M62" s="2">
        <f t="shared" si="5"/>
        <v>4.3117479444670739</v>
      </c>
      <c r="N62" s="1" t="s">
        <v>270</v>
      </c>
      <c r="O62" s="1" t="s">
        <v>15</v>
      </c>
      <c r="P62" s="1" t="s">
        <v>16</v>
      </c>
      <c r="Q62" s="2">
        <v>569.4366867</v>
      </c>
      <c r="R62" s="2">
        <v>569.4366867</v>
      </c>
      <c r="S62" s="2">
        <f t="shared" si="6"/>
        <v>2.7554454436997871</v>
      </c>
      <c r="T62" s="3">
        <v>43073.59375</v>
      </c>
    </row>
    <row r="63" spans="1:20" ht="14.4" customHeight="1" x14ac:dyDescent="0.3">
      <c r="A63" s="1" t="s">
        <v>267</v>
      </c>
      <c r="B63" s="1" t="s">
        <v>271</v>
      </c>
      <c r="C63" s="3">
        <v>43084.520833333299</v>
      </c>
      <c r="D63" s="2">
        <v>32.5</v>
      </c>
      <c r="E63" s="2">
        <v>31.9</v>
      </c>
      <c r="H63" s="2">
        <f t="shared" si="0"/>
        <v>1.5118833609788744</v>
      </c>
      <c r="I63" s="2">
        <f t="shared" si="1"/>
        <v>1.503790683057181</v>
      </c>
      <c r="J63" s="2">
        <f t="shared" si="2"/>
        <v>574.79199147500003</v>
      </c>
      <c r="K63" s="2">
        <f t="shared" si="3"/>
        <v>564.18044701700001</v>
      </c>
      <c r="L63" s="2">
        <f t="shared" si="4"/>
        <v>2.7595107085184765</v>
      </c>
      <c r="M63" s="2">
        <f t="shared" si="5"/>
        <v>2.7514180305967835</v>
      </c>
      <c r="N63" s="1" t="s">
        <v>272</v>
      </c>
      <c r="O63" s="1" t="s">
        <v>15</v>
      </c>
      <c r="P63" s="1" t="s">
        <v>27</v>
      </c>
      <c r="Q63" s="2">
        <v>17.68590743</v>
      </c>
      <c r="R63" s="2">
        <v>17.68590743</v>
      </c>
      <c r="S63" s="2">
        <f t="shared" si="6"/>
        <v>1.2476273475396022</v>
      </c>
      <c r="T63" s="3">
        <v>43084.520833333299</v>
      </c>
    </row>
    <row r="64" spans="1:20" ht="14.4" customHeight="1" x14ac:dyDescent="0.3">
      <c r="A64" s="1" t="s">
        <v>267</v>
      </c>
      <c r="B64" s="1" t="s">
        <v>273</v>
      </c>
      <c r="C64" s="3">
        <v>43088.46875</v>
      </c>
      <c r="D64" s="2">
        <v>38.6</v>
      </c>
      <c r="E64" s="2">
        <v>23.4</v>
      </c>
      <c r="H64" s="2">
        <f t="shared" si="0"/>
        <v>1.5865873046717549</v>
      </c>
      <c r="I64" s="2">
        <f t="shared" si="1"/>
        <v>1.3692158574101427</v>
      </c>
      <c r="J64" s="2">
        <f t="shared" si="2"/>
        <v>10315.826681740002</v>
      </c>
      <c r="K64" s="2">
        <f t="shared" si="3"/>
        <v>6253.6358640600001</v>
      </c>
      <c r="L64" s="2">
        <f t="shared" si="4"/>
        <v>4.0135040368590511</v>
      </c>
      <c r="M64" s="2">
        <f t="shared" si="5"/>
        <v>3.7961325895974389</v>
      </c>
      <c r="N64" s="1" t="s">
        <v>274</v>
      </c>
      <c r="O64" s="1" t="s">
        <v>15</v>
      </c>
      <c r="P64" s="1" t="s">
        <v>19</v>
      </c>
      <c r="Q64" s="2">
        <v>267.24939590000002</v>
      </c>
      <c r="R64" s="2">
        <v>267.24939590000002</v>
      </c>
      <c r="S64" s="2">
        <f t="shared" si="6"/>
        <v>2.4269167321872964</v>
      </c>
      <c r="T64" s="3">
        <v>43088.46875</v>
      </c>
    </row>
    <row r="65" spans="1:20" ht="14.4" customHeight="1" x14ac:dyDescent="0.3">
      <c r="A65" s="1" t="s">
        <v>267</v>
      </c>
      <c r="B65" s="1" t="s">
        <v>275</v>
      </c>
      <c r="C65" s="3">
        <v>43112.739583333299</v>
      </c>
      <c r="D65" s="2">
        <v>335</v>
      </c>
      <c r="H65" s="2">
        <f t="shared" si="0"/>
        <v>2.5250448070368452</v>
      </c>
      <c r="J65" s="2">
        <f t="shared" si="2"/>
        <v>18076935</v>
      </c>
      <c r="L65" s="2">
        <f t="shared" si="4"/>
        <v>7.2571247964143568</v>
      </c>
      <c r="N65" s="1" t="s">
        <v>276</v>
      </c>
      <c r="O65" s="1" t="s">
        <v>12</v>
      </c>
      <c r="P65" s="1" t="s">
        <v>12</v>
      </c>
      <c r="Q65" s="2">
        <v>53961</v>
      </c>
      <c r="R65" s="2">
        <v>53961</v>
      </c>
      <c r="S65" s="2">
        <f t="shared" si="6"/>
        <v>4.7320799893775121</v>
      </c>
      <c r="T65" s="3">
        <v>43112.739583333299</v>
      </c>
    </row>
    <row r="66" spans="1:20" ht="14.4" customHeight="1" x14ac:dyDescent="0.3">
      <c r="A66" s="1" t="s">
        <v>267</v>
      </c>
      <c r="B66" s="1" t="s">
        <v>277</v>
      </c>
      <c r="C66" s="3">
        <v>43116.614583333299</v>
      </c>
      <c r="D66" s="2">
        <v>52.6</v>
      </c>
      <c r="E66" s="2">
        <v>51.5</v>
      </c>
      <c r="H66" s="2">
        <f t="shared" si="0"/>
        <v>1.7209857441537391</v>
      </c>
      <c r="I66" s="2">
        <f t="shared" si="1"/>
        <v>1.711807229041191</v>
      </c>
      <c r="J66" s="2">
        <f t="shared" si="2"/>
        <v>141778.95034820001</v>
      </c>
      <c r="K66" s="2">
        <f t="shared" si="3"/>
        <v>138813.99131050002</v>
      </c>
      <c r="L66" s="2">
        <f t="shared" si="4"/>
        <v>5.1516117567552415</v>
      </c>
      <c r="M66" s="2">
        <f t="shared" si="5"/>
        <v>5.1424332416426939</v>
      </c>
      <c r="N66" s="1" t="s">
        <v>278</v>
      </c>
      <c r="O66" s="1" t="s">
        <v>15</v>
      </c>
      <c r="P66" s="1" t="s">
        <v>54</v>
      </c>
      <c r="Q66" s="2">
        <v>2695.4173070000002</v>
      </c>
      <c r="R66" s="2">
        <v>2695.4173070000002</v>
      </c>
      <c r="S66" s="2">
        <f t="shared" si="6"/>
        <v>3.4306260126015027</v>
      </c>
      <c r="T66" s="3">
        <v>43116.614583333299</v>
      </c>
    </row>
    <row r="67" spans="1:20" ht="14.4" customHeight="1" x14ac:dyDescent="0.3">
      <c r="A67" s="1" t="s">
        <v>267</v>
      </c>
      <c r="B67" s="1" t="s">
        <v>279</v>
      </c>
      <c r="C67" s="3">
        <v>43124.572916666701</v>
      </c>
      <c r="D67" s="2">
        <v>244</v>
      </c>
      <c r="E67" s="2">
        <v>225</v>
      </c>
      <c r="H67" s="2">
        <f t="shared" ref="H67:H130" si="13">LOG10(D67)</f>
        <v>2.3873898263387292</v>
      </c>
      <c r="I67" s="2">
        <f t="shared" ref="I67:I130" si="14">LOG10(E67)</f>
        <v>2.3521825181113627</v>
      </c>
      <c r="J67" s="2">
        <f t="shared" ref="J67:J130" si="15">D67*R67</f>
        <v>8087755.0401999997</v>
      </c>
      <c r="K67" s="2">
        <f t="shared" ref="K67:K130" si="16">E67*R67</f>
        <v>7457970.8362499997</v>
      </c>
      <c r="L67" s="2">
        <f t="shared" ref="L67:L130" si="17">LOG10(J67)</f>
        <v>6.9078279889849616</v>
      </c>
      <c r="M67" s="2">
        <f t="shared" ref="M67:M130" si="18">LOG10(K67)</f>
        <v>6.8726206807575947</v>
      </c>
      <c r="N67" s="1" t="s">
        <v>12</v>
      </c>
      <c r="O67" s="1" t="s">
        <v>12</v>
      </c>
      <c r="P67" s="1" t="s">
        <v>12</v>
      </c>
      <c r="Q67" s="2">
        <v>33146.537049999999</v>
      </c>
      <c r="R67" s="2">
        <v>33146.537049999999</v>
      </c>
      <c r="S67" s="2">
        <f t="shared" ref="S67:S130" si="19">LOG10(R67)</f>
        <v>4.520438162646232</v>
      </c>
      <c r="T67" s="3">
        <v>43124.572916666701</v>
      </c>
    </row>
    <row r="68" spans="1:20" ht="14.4" customHeight="1" x14ac:dyDescent="0.3">
      <c r="A68" s="1" t="s">
        <v>267</v>
      </c>
      <c r="B68" s="1" t="s">
        <v>280</v>
      </c>
      <c r="C68" s="3">
        <v>43132.46875</v>
      </c>
      <c r="D68" s="2">
        <v>44.3</v>
      </c>
      <c r="E68" s="2">
        <v>45.5</v>
      </c>
      <c r="H68" s="2">
        <f t="shared" si="13"/>
        <v>1.6464037262230695</v>
      </c>
      <c r="I68" s="2">
        <f t="shared" si="14"/>
        <v>1.6580113966571124</v>
      </c>
      <c r="J68" s="2">
        <f t="shared" si="15"/>
        <v>33695.896396649994</v>
      </c>
      <c r="K68" s="2">
        <f t="shared" si="16"/>
        <v>34608.652055250001</v>
      </c>
      <c r="L68" s="2">
        <f t="shared" si="17"/>
        <v>4.5275770142005376</v>
      </c>
      <c r="M68" s="2">
        <f t="shared" si="18"/>
        <v>4.5391846846345807</v>
      </c>
      <c r="N68" s="1" t="s">
        <v>281</v>
      </c>
      <c r="O68" s="1" t="s">
        <v>15</v>
      </c>
      <c r="P68" s="1" t="s">
        <v>58</v>
      </c>
      <c r="Q68" s="2">
        <v>760.62971549999997</v>
      </c>
      <c r="R68" s="2">
        <v>760.62971549999997</v>
      </c>
      <c r="S68" s="2">
        <f t="shared" si="19"/>
        <v>2.8811732879774681</v>
      </c>
      <c r="T68" s="3">
        <v>43132.46875</v>
      </c>
    </row>
    <row r="69" spans="1:20" ht="14.4" customHeight="1" x14ac:dyDescent="0.3">
      <c r="A69" s="1" t="s">
        <v>267</v>
      </c>
      <c r="B69" s="1" t="s">
        <v>282</v>
      </c>
      <c r="C69" s="3">
        <v>43136.46875</v>
      </c>
      <c r="F69" s="2">
        <v>41.9</v>
      </c>
      <c r="G69" s="2">
        <v>37.200000000000003</v>
      </c>
      <c r="P69" s="1" t="s">
        <v>12</v>
      </c>
      <c r="Q69" s="2">
        <v>0</v>
      </c>
      <c r="R69" s="2">
        <v>1E-3</v>
      </c>
      <c r="S69" s="2">
        <f t="shared" si="19"/>
        <v>-3</v>
      </c>
      <c r="T69" s="3">
        <v>43136.46875</v>
      </c>
    </row>
    <row r="70" spans="1:20" ht="14.4" customHeight="1" x14ac:dyDescent="0.3">
      <c r="A70" s="1" t="s">
        <v>267</v>
      </c>
      <c r="B70" s="1" t="s">
        <v>283</v>
      </c>
      <c r="C70" s="3">
        <v>43152.416666666701</v>
      </c>
      <c r="D70" s="2">
        <v>303</v>
      </c>
      <c r="E70" s="2">
        <v>252</v>
      </c>
      <c r="H70" s="2">
        <f t="shared" si="13"/>
        <v>2.4814426285023048</v>
      </c>
      <c r="I70" s="2">
        <f t="shared" si="14"/>
        <v>2.4014005407815442</v>
      </c>
      <c r="J70" s="2">
        <f t="shared" si="15"/>
        <v>10348794.289799999</v>
      </c>
      <c r="K70" s="2">
        <f t="shared" si="16"/>
        <v>8606918.0231999997</v>
      </c>
      <c r="L70" s="2">
        <f t="shared" si="17"/>
        <v>7.0148897542577675</v>
      </c>
      <c r="M70" s="2">
        <f t="shared" si="18"/>
        <v>6.9348476665370065</v>
      </c>
      <c r="N70" s="1" t="s">
        <v>284</v>
      </c>
      <c r="O70" s="1" t="s">
        <v>12</v>
      </c>
      <c r="P70" s="1" t="s">
        <v>12</v>
      </c>
      <c r="Q70" s="2">
        <v>34154.436600000001</v>
      </c>
      <c r="R70" s="2">
        <v>34154.436600000001</v>
      </c>
      <c r="S70" s="2">
        <f t="shared" si="19"/>
        <v>4.5334471257554618</v>
      </c>
      <c r="T70" s="3">
        <v>43152.416666666701</v>
      </c>
    </row>
    <row r="71" spans="1:20" ht="14.4" customHeight="1" x14ac:dyDescent="0.3">
      <c r="A71" s="1" t="s">
        <v>267</v>
      </c>
      <c r="B71" s="1" t="s">
        <v>285</v>
      </c>
      <c r="C71" s="3">
        <v>43157.59375</v>
      </c>
      <c r="D71" s="2">
        <v>165</v>
      </c>
      <c r="E71" s="2">
        <v>138</v>
      </c>
      <c r="H71" s="2">
        <f t="shared" si="13"/>
        <v>2.2174839442139063</v>
      </c>
      <c r="I71" s="2">
        <f t="shared" si="14"/>
        <v>2.1398790864012365</v>
      </c>
      <c r="J71" s="2">
        <f t="shared" si="15"/>
        <v>1260146.3443799999</v>
      </c>
      <c r="K71" s="2">
        <f t="shared" si="16"/>
        <v>1053940.5789359999</v>
      </c>
      <c r="L71" s="2">
        <f t="shared" si="17"/>
        <v>6.1004209839001398</v>
      </c>
      <c r="M71" s="2">
        <f t="shared" si="18"/>
        <v>6.02281612608747</v>
      </c>
      <c r="N71" s="1" t="s">
        <v>12</v>
      </c>
      <c r="O71" s="1" t="s">
        <v>12</v>
      </c>
      <c r="P71" s="1" t="s">
        <v>12</v>
      </c>
      <c r="Q71" s="2">
        <v>7637.2505719999999</v>
      </c>
      <c r="R71" s="2">
        <v>7637.2505719999999</v>
      </c>
      <c r="S71" s="2">
        <f t="shared" si="19"/>
        <v>3.8829370396862335</v>
      </c>
      <c r="T71" s="3">
        <v>43157.59375</v>
      </c>
    </row>
    <row r="72" spans="1:20" ht="14.4" customHeight="1" x14ac:dyDescent="0.3">
      <c r="A72" s="1" t="s">
        <v>267</v>
      </c>
      <c r="B72" s="1" t="s">
        <v>286</v>
      </c>
      <c r="C72" s="3">
        <v>43168.635416666701</v>
      </c>
      <c r="D72" s="2">
        <v>64.8</v>
      </c>
      <c r="E72" s="2">
        <v>55.5</v>
      </c>
      <c r="H72" s="2">
        <f t="shared" si="13"/>
        <v>1.8115750058705933</v>
      </c>
      <c r="I72" s="2">
        <f t="shared" si="14"/>
        <v>1.7442929831226763</v>
      </c>
      <c r="J72" s="2">
        <f t="shared" si="15"/>
        <v>455207.38901280001</v>
      </c>
      <c r="K72" s="2">
        <f t="shared" si="16"/>
        <v>389876.69892300002</v>
      </c>
      <c r="L72" s="2">
        <f t="shared" si="17"/>
        <v>5.6582093029947496</v>
      </c>
      <c r="M72" s="2">
        <f t="shared" si="18"/>
        <v>5.5909272802468326</v>
      </c>
      <c r="N72" s="1" t="s">
        <v>287</v>
      </c>
      <c r="O72" s="1" t="s">
        <v>12</v>
      </c>
      <c r="P72" s="1" t="s">
        <v>12</v>
      </c>
      <c r="Q72" s="2">
        <v>7024.805386</v>
      </c>
      <c r="R72" s="2">
        <v>7024.805386</v>
      </c>
      <c r="S72" s="2">
        <f t="shared" si="19"/>
        <v>3.8466342971241563</v>
      </c>
      <c r="T72" s="3">
        <v>43168.635416666701</v>
      </c>
    </row>
    <row r="73" spans="1:20" ht="14.4" customHeight="1" x14ac:dyDescent="0.3">
      <c r="A73" s="1" t="s">
        <v>267</v>
      </c>
      <c r="B73" s="1" t="s">
        <v>288</v>
      </c>
      <c r="C73" s="3">
        <v>43181.385416666701</v>
      </c>
      <c r="D73" s="2">
        <v>30.2</v>
      </c>
      <c r="E73" s="2">
        <v>24.6</v>
      </c>
      <c r="H73" s="2">
        <f t="shared" si="13"/>
        <v>1.4800069429571505</v>
      </c>
      <c r="I73" s="2">
        <f t="shared" si="14"/>
        <v>1.3909351071033791</v>
      </c>
      <c r="J73" s="2">
        <f t="shared" si="15"/>
        <v>30017.087853279998</v>
      </c>
      <c r="K73" s="2">
        <f t="shared" si="16"/>
        <v>24451.005337440001</v>
      </c>
      <c r="L73" s="2">
        <f t="shared" si="17"/>
        <v>4.4773685563083614</v>
      </c>
      <c r="M73" s="2">
        <f t="shared" si="18"/>
        <v>4.3882967204545897</v>
      </c>
      <c r="N73" s="1" t="s">
        <v>289</v>
      </c>
      <c r="O73" s="1" t="s">
        <v>12</v>
      </c>
      <c r="P73" s="1" t="s">
        <v>12</v>
      </c>
      <c r="Q73" s="2">
        <v>993.94330639999998</v>
      </c>
      <c r="R73" s="2">
        <v>993.94330639999998</v>
      </c>
      <c r="S73" s="2">
        <f t="shared" si="19"/>
        <v>2.9973616133512109</v>
      </c>
      <c r="T73" s="3">
        <v>43181.385416666701</v>
      </c>
    </row>
    <row r="74" spans="1:20" ht="14.4" customHeight="1" x14ac:dyDescent="0.3">
      <c r="A74" s="1" t="s">
        <v>267</v>
      </c>
      <c r="B74" s="1" t="s">
        <v>290</v>
      </c>
      <c r="C74" s="3">
        <v>43190.375</v>
      </c>
      <c r="D74" s="2">
        <v>337.5</v>
      </c>
      <c r="E74" s="2">
        <v>195</v>
      </c>
      <c r="H74" s="2">
        <f t="shared" si="13"/>
        <v>2.5282737771670436</v>
      </c>
      <c r="I74" s="2">
        <f t="shared" si="14"/>
        <v>2.2900346113625178</v>
      </c>
      <c r="J74" s="2">
        <f t="shared" si="15"/>
        <v>5423924.0250000004</v>
      </c>
      <c r="K74" s="2">
        <f t="shared" si="16"/>
        <v>3133822.77</v>
      </c>
      <c r="L74" s="2">
        <f t="shared" si="17"/>
        <v>6.7343135975709627</v>
      </c>
      <c r="M74" s="2">
        <f t="shared" si="18"/>
        <v>6.496074431766437</v>
      </c>
      <c r="N74" s="1" t="s">
        <v>291</v>
      </c>
      <c r="O74" s="1" t="s">
        <v>12</v>
      </c>
      <c r="P74" s="1" t="s">
        <v>12</v>
      </c>
      <c r="Q74" s="2">
        <v>16070.886</v>
      </c>
      <c r="R74" s="2">
        <v>16070.886</v>
      </c>
      <c r="S74" s="2">
        <f t="shared" si="19"/>
        <v>4.2060398204039187</v>
      </c>
      <c r="T74" s="3">
        <v>43190.375</v>
      </c>
    </row>
    <row r="75" spans="1:20" ht="14.4" customHeight="1" x14ac:dyDescent="0.3">
      <c r="A75" s="1" t="s">
        <v>267</v>
      </c>
      <c r="B75" s="1" t="s">
        <v>292</v>
      </c>
      <c r="C75" s="3">
        <v>43201.739583333299</v>
      </c>
      <c r="D75" s="2">
        <v>29.9</v>
      </c>
      <c r="E75" s="2">
        <v>25.3</v>
      </c>
      <c r="H75" s="2">
        <f t="shared" si="13"/>
        <v>1.4756711883244296</v>
      </c>
      <c r="I75" s="2">
        <f t="shared" si="14"/>
        <v>1.403120521175818</v>
      </c>
      <c r="J75" s="2">
        <f t="shared" si="15"/>
        <v>51362.096094399996</v>
      </c>
      <c r="K75" s="2">
        <f t="shared" si="16"/>
        <v>43460.235156800001</v>
      </c>
      <c r="L75" s="2">
        <f t="shared" si="17"/>
        <v>4.7106427390416385</v>
      </c>
      <c r="M75" s="2">
        <f t="shared" si="18"/>
        <v>4.638092071893027</v>
      </c>
      <c r="N75" s="1" t="s">
        <v>293</v>
      </c>
      <c r="O75" s="1" t="s">
        <v>12</v>
      </c>
      <c r="P75" s="1" t="s">
        <v>12</v>
      </c>
      <c r="Q75" s="2">
        <v>1717.795856</v>
      </c>
      <c r="R75" s="2">
        <v>1717.795856</v>
      </c>
      <c r="S75" s="2">
        <f t="shared" si="19"/>
        <v>3.234971550717209</v>
      </c>
      <c r="T75" s="3">
        <v>43201.739583333299</v>
      </c>
    </row>
    <row r="76" spans="1:20" ht="14.4" customHeight="1" x14ac:dyDescent="0.3">
      <c r="A76" s="1" t="s">
        <v>154</v>
      </c>
      <c r="B76" s="1" t="s">
        <v>155</v>
      </c>
      <c r="C76" s="3">
        <v>43068.510416666701</v>
      </c>
      <c r="D76" s="2">
        <v>31.7</v>
      </c>
      <c r="E76" s="2">
        <v>24.8</v>
      </c>
      <c r="H76" s="2">
        <f t="shared" si="13"/>
        <v>1.5010592622177514</v>
      </c>
      <c r="I76" s="2">
        <f t="shared" si="14"/>
        <v>1.3944516808262162</v>
      </c>
      <c r="J76" s="2">
        <f t="shared" si="15"/>
        <v>3170</v>
      </c>
      <c r="K76" s="2">
        <f t="shared" si="16"/>
        <v>2480</v>
      </c>
      <c r="L76" s="2">
        <f t="shared" si="17"/>
        <v>3.5010592622177517</v>
      </c>
      <c r="M76" s="2">
        <f t="shared" si="18"/>
        <v>3.3944516808262164</v>
      </c>
      <c r="N76" s="1" t="s">
        <v>12</v>
      </c>
      <c r="O76" s="1" t="s">
        <v>12</v>
      </c>
      <c r="P76" s="1" t="s">
        <v>12</v>
      </c>
      <c r="Q76" s="2">
        <v>100</v>
      </c>
      <c r="R76" s="2">
        <v>100</v>
      </c>
      <c r="S76" s="2">
        <f t="shared" si="19"/>
        <v>2</v>
      </c>
      <c r="T76" s="3">
        <v>43068.510416666701</v>
      </c>
    </row>
    <row r="77" spans="1:20" ht="14.4" customHeight="1" x14ac:dyDescent="0.3">
      <c r="A77" s="1" t="s">
        <v>154</v>
      </c>
      <c r="B77" s="1" t="s">
        <v>156</v>
      </c>
      <c r="C77" s="3">
        <v>43073.5625</v>
      </c>
      <c r="D77" s="2">
        <v>28.2</v>
      </c>
      <c r="E77" s="2">
        <v>22</v>
      </c>
      <c r="H77" s="2">
        <f t="shared" si="13"/>
        <v>1.4502491083193612</v>
      </c>
      <c r="I77" s="2">
        <f t="shared" si="14"/>
        <v>1.3424226808222062</v>
      </c>
      <c r="J77" s="2">
        <f t="shared" si="15"/>
        <v>2820</v>
      </c>
      <c r="K77" s="2">
        <f t="shared" si="16"/>
        <v>2200</v>
      </c>
      <c r="L77" s="2">
        <f t="shared" si="17"/>
        <v>3.4502491083193609</v>
      </c>
      <c r="M77" s="2">
        <f t="shared" si="18"/>
        <v>3.3424226808222062</v>
      </c>
      <c r="N77" s="1" t="s">
        <v>157</v>
      </c>
      <c r="O77" s="1" t="s">
        <v>15</v>
      </c>
      <c r="P77" s="1" t="s">
        <v>16</v>
      </c>
      <c r="Q77" s="2">
        <v>100</v>
      </c>
      <c r="R77" s="2">
        <v>100</v>
      </c>
      <c r="S77" s="2">
        <f t="shared" si="19"/>
        <v>2</v>
      </c>
      <c r="T77" s="3">
        <v>43073.5625</v>
      </c>
    </row>
    <row r="78" spans="1:20" ht="14.4" customHeight="1" x14ac:dyDescent="0.3">
      <c r="A78" s="1" t="s">
        <v>154</v>
      </c>
      <c r="B78" s="1" t="s">
        <v>158</v>
      </c>
      <c r="C78" s="3">
        <v>43088.552083333299</v>
      </c>
      <c r="D78" s="2">
        <v>25.7</v>
      </c>
      <c r="E78" s="2">
        <v>19.399999999999999</v>
      </c>
      <c r="H78" s="2">
        <f t="shared" si="13"/>
        <v>1.4099331233312946</v>
      </c>
      <c r="I78" s="2">
        <f t="shared" si="14"/>
        <v>1.287801729930226</v>
      </c>
      <c r="J78" s="2">
        <f t="shared" si="15"/>
        <v>5140</v>
      </c>
      <c r="K78" s="2">
        <f t="shared" si="16"/>
        <v>3879.9999999999995</v>
      </c>
      <c r="L78" s="2">
        <f t="shared" si="17"/>
        <v>3.7109631189952759</v>
      </c>
      <c r="M78" s="2">
        <f t="shared" si="18"/>
        <v>3.5888317255942073</v>
      </c>
      <c r="N78" s="1" t="s">
        <v>39</v>
      </c>
      <c r="O78" s="1" t="s">
        <v>15</v>
      </c>
      <c r="P78" s="1" t="s">
        <v>19</v>
      </c>
      <c r="Q78" s="2">
        <v>200</v>
      </c>
      <c r="R78" s="2">
        <v>200</v>
      </c>
      <c r="S78" s="2">
        <f t="shared" si="19"/>
        <v>2.3010299956639813</v>
      </c>
      <c r="T78" s="3">
        <v>43088.552083333299</v>
      </c>
    </row>
    <row r="79" spans="1:20" ht="14.4" customHeight="1" x14ac:dyDescent="0.3">
      <c r="A79" s="1" t="s">
        <v>154</v>
      </c>
      <c r="B79" s="1" t="s">
        <v>159</v>
      </c>
      <c r="C79" s="3">
        <v>43112.458333333299</v>
      </c>
      <c r="D79" s="2">
        <v>433</v>
      </c>
      <c r="E79" s="2">
        <v>361.5</v>
      </c>
      <c r="H79" s="2">
        <f t="shared" si="13"/>
        <v>2.6364878963533656</v>
      </c>
      <c r="I79" s="2">
        <f t="shared" si="14"/>
        <v>2.5581083016305497</v>
      </c>
      <c r="J79" s="2">
        <f t="shared" si="15"/>
        <v>866000</v>
      </c>
      <c r="K79" s="2">
        <f t="shared" si="16"/>
        <v>723000</v>
      </c>
      <c r="L79" s="2">
        <f t="shared" si="17"/>
        <v>5.9375178920173468</v>
      </c>
      <c r="M79" s="2">
        <f t="shared" si="18"/>
        <v>5.859138297294531</v>
      </c>
      <c r="N79" s="1" t="s">
        <v>160</v>
      </c>
      <c r="O79" s="1" t="s">
        <v>12</v>
      </c>
      <c r="P79" s="1" t="s">
        <v>126</v>
      </c>
      <c r="Q79" s="2">
        <v>2000</v>
      </c>
      <c r="R79" s="2">
        <v>2000</v>
      </c>
      <c r="S79" s="2">
        <f t="shared" si="19"/>
        <v>3.3010299956639813</v>
      </c>
      <c r="T79" s="3">
        <v>43112.458333333299</v>
      </c>
    </row>
    <row r="80" spans="1:20" ht="14.4" customHeight="1" x14ac:dyDescent="0.3">
      <c r="A80" s="1" t="s">
        <v>154</v>
      </c>
      <c r="B80" s="1" t="s">
        <v>161</v>
      </c>
      <c r="C80" s="3">
        <v>43125.489583333299</v>
      </c>
      <c r="D80" s="2">
        <v>53.2</v>
      </c>
      <c r="E80" s="2">
        <v>49.2</v>
      </c>
      <c r="H80" s="2">
        <f t="shared" si="13"/>
        <v>1.7259116322950483</v>
      </c>
      <c r="I80" s="2">
        <f t="shared" si="14"/>
        <v>1.6919651027673603</v>
      </c>
      <c r="J80" s="2">
        <f t="shared" si="15"/>
        <v>47880</v>
      </c>
      <c r="K80" s="2">
        <f t="shared" si="16"/>
        <v>44280</v>
      </c>
      <c r="L80" s="2">
        <f t="shared" si="17"/>
        <v>4.6801541417343735</v>
      </c>
      <c r="M80" s="2">
        <f t="shared" si="18"/>
        <v>4.6462076122066849</v>
      </c>
      <c r="N80" s="1" t="s">
        <v>12</v>
      </c>
      <c r="O80" s="1" t="s">
        <v>12</v>
      </c>
      <c r="P80" s="1" t="s">
        <v>22</v>
      </c>
      <c r="Q80" s="2">
        <v>900</v>
      </c>
      <c r="R80" s="2">
        <v>900</v>
      </c>
      <c r="S80" s="2">
        <f t="shared" si="19"/>
        <v>2.9542425094393248</v>
      </c>
      <c r="T80" s="3">
        <v>43125.489583333299</v>
      </c>
    </row>
    <row r="81" spans="1:20" ht="14.4" customHeight="1" x14ac:dyDescent="0.3">
      <c r="A81" s="1" t="s">
        <v>154</v>
      </c>
      <c r="B81" s="1" t="s">
        <v>162</v>
      </c>
      <c r="C81" s="3">
        <v>43132.541666666701</v>
      </c>
      <c r="D81" s="2">
        <v>23.4</v>
      </c>
      <c r="E81" s="2">
        <v>23.5</v>
      </c>
      <c r="H81" s="2">
        <f t="shared" si="13"/>
        <v>1.3692158574101427</v>
      </c>
      <c r="I81" s="2">
        <f t="shared" si="14"/>
        <v>1.3710678622717363</v>
      </c>
      <c r="J81" s="2">
        <f t="shared" si="15"/>
        <v>7020</v>
      </c>
      <c r="K81" s="2">
        <f t="shared" si="16"/>
        <v>7050</v>
      </c>
      <c r="L81" s="2">
        <f t="shared" si="17"/>
        <v>3.8463371121298051</v>
      </c>
      <c r="M81" s="2">
        <f t="shared" si="18"/>
        <v>3.8481891169913989</v>
      </c>
      <c r="N81" s="1" t="s">
        <v>163</v>
      </c>
      <c r="O81" s="1" t="s">
        <v>15</v>
      </c>
      <c r="P81" s="1" t="s">
        <v>31</v>
      </c>
      <c r="Q81" s="2">
        <v>300</v>
      </c>
      <c r="R81" s="2">
        <v>300</v>
      </c>
      <c r="S81" s="2">
        <f t="shared" si="19"/>
        <v>2.4771212547196626</v>
      </c>
      <c r="T81" s="3">
        <v>43132.541666666701</v>
      </c>
    </row>
    <row r="82" spans="1:20" ht="14.4" customHeight="1" x14ac:dyDescent="0.3">
      <c r="A82" s="1" t="s">
        <v>154</v>
      </c>
      <c r="B82" s="1" t="s">
        <v>164</v>
      </c>
      <c r="C82" s="3">
        <v>43136.520833333299</v>
      </c>
      <c r="D82" s="2">
        <v>22.2</v>
      </c>
      <c r="E82" s="2">
        <v>19.8</v>
      </c>
      <c r="H82" s="2">
        <f t="shared" si="13"/>
        <v>1.3463529744506386</v>
      </c>
      <c r="I82" s="2">
        <f t="shared" si="14"/>
        <v>1.2966651902615312</v>
      </c>
      <c r="J82" s="2">
        <f t="shared" si="15"/>
        <v>1110</v>
      </c>
      <c r="K82" s="2">
        <f t="shared" si="16"/>
        <v>990</v>
      </c>
      <c r="L82" s="2">
        <f t="shared" si="17"/>
        <v>3.0453229787866576</v>
      </c>
      <c r="M82" s="2">
        <f t="shared" si="18"/>
        <v>2.9956351945975501</v>
      </c>
      <c r="N82" s="1" t="s">
        <v>12</v>
      </c>
      <c r="O82" s="1" t="s">
        <v>12</v>
      </c>
      <c r="P82" s="1" t="s">
        <v>22</v>
      </c>
      <c r="Q82" s="2">
        <v>0</v>
      </c>
      <c r="R82" s="2">
        <v>50</v>
      </c>
      <c r="S82" s="2">
        <f t="shared" si="19"/>
        <v>1.6989700043360187</v>
      </c>
      <c r="T82" s="3">
        <v>43136.520833333299</v>
      </c>
    </row>
    <row r="83" spans="1:20" ht="14.4" customHeight="1" x14ac:dyDescent="0.3">
      <c r="A83" s="1" t="s">
        <v>154</v>
      </c>
      <c r="B83" s="1" t="s">
        <v>165</v>
      </c>
      <c r="C83" s="3">
        <v>43152.635416666701</v>
      </c>
      <c r="D83" s="2">
        <v>271.5</v>
      </c>
      <c r="E83" s="2">
        <v>194.2</v>
      </c>
      <c r="H83" s="2">
        <f t="shared" si="13"/>
        <v>2.4337698339248659</v>
      </c>
      <c r="I83" s="2">
        <f t="shared" si="14"/>
        <v>2.288249225571986</v>
      </c>
      <c r="J83" s="2">
        <f t="shared" si="15"/>
        <v>814500</v>
      </c>
      <c r="K83" s="2">
        <f t="shared" si="16"/>
        <v>582600</v>
      </c>
      <c r="L83" s="2">
        <f t="shared" si="17"/>
        <v>5.9108910886445285</v>
      </c>
      <c r="M83" s="2">
        <f t="shared" si="18"/>
        <v>5.7653704802916481</v>
      </c>
      <c r="N83" s="1" t="s">
        <v>166</v>
      </c>
      <c r="O83" s="1" t="s">
        <v>12</v>
      </c>
      <c r="P83" s="1" t="s">
        <v>12</v>
      </c>
      <c r="Q83" s="2">
        <v>3000</v>
      </c>
      <c r="R83" s="2">
        <v>3000</v>
      </c>
      <c r="S83" s="2">
        <f t="shared" si="19"/>
        <v>3.4771212547196626</v>
      </c>
      <c r="T83" s="3">
        <v>43152.635416666701</v>
      </c>
    </row>
    <row r="84" spans="1:20" ht="14.4" customHeight="1" x14ac:dyDescent="0.3">
      <c r="A84" s="1" t="s">
        <v>154</v>
      </c>
      <c r="B84" s="1" t="s">
        <v>167</v>
      </c>
      <c r="C84" s="3">
        <v>43157.447916666701</v>
      </c>
      <c r="D84" s="2">
        <v>48.3</v>
      </c>
      <c r="E84" s="2">
        <v>36.5</v>
      </c>
      <c r="H84" s="2">
        <f t="shared" si="13"/>
        <v>1.6839471307515121</v>
      </c>
      <c r="I84" s="2">
        <f t="shared" si="14"/>
        <v>1.5622928644564746</v>
      </c>
      <c r="J84" s="2">
        <f t="shared" si="15"/>
        <v>38640</v>
      </c>
      <c r="K84" s="2">
        <f t="shared" si="16"/>
        <v>29200</v>
      </c>
      <c r="L84" s="2">
        <f t="shared" si="17"/>
        <v>4.5870371177434555</v>
      </c>
      <c r="M84" s="2">
        <f t="shared" si="18"/>
        <v>4.4653828514484184</v>
      </c>
      <c r="N84" s="1" t="s">
        <v>12</v>
      </c>
      <c r="O84" s="1" t="s">
        <v>12</v>
      </c>
      <c r="P84" s="1" t="s">
        <v>12</v>
      </c>
      <c r="Q84" s="2">
        <v>800</v>
      </c>
      <c r="R84" s="2">
        <v>800</v>
      </c>
      <c r="S84" s="2">
        <f t="shared" si="19"/>
        <v>2.9030899869919438</v>
      </c>
      <c r="T84" s="3">
        <v>43157.447916666701</v>
      </c>
    </row>
    <row r="85" spans="1:20" ht="14.4" customHeight="1" x14ac:dyDescent="0.3">
      <c r="A85" s="1" t="s">
        <v>154</v>
      </c>
      <c r="B85" s="1" t="s">
        <v>168</v>
      </c>
      <c r="C85" s="3">
        <v>43168.53125</v>
      </c>
      <c r="D85" s="2">
        <v>42.2</v>
      </c>
      <c r="E85" s="2">
        <v>34.6</v>
      </c>
      <c r="H85" s="2">
        <f t="shared" si="13"/>
        <v>1.6253124509616739</v>
      </c>
      <c r="I85" s="2">
        <f t="shared" si="14"/>
        <v>1.5390760987927767</v>
      </c>
      <c r="J85" s="2">
        <f t="shared" si="15"/>
        <v>29540.000000000004</v>
      </c>
      <c r="K85" s="2">
        <f t="shared" si="16"/>
        <v>24220</v>
      </c>
      <c r="L85" s="2">
        <f t="shared" si="17"/>
        <v>4.4704104909759304</v>
      </c>
      <c r="M85" s="2">
        <f t="shared" si="18"/>
        <v>4.3841741388070332</v>
      </c>
      <c r="N85" s="1" t="s">
        <v>169</v>
      </c>
      <c r="O85" s="1" t="s">
        <v>12</v>
      </c>
      <c r="P85" s="1" t="s">
        <v>12</v>
      </c>
      <c r="Q85" s="2">
        <v>700</v>
      </c>
      <c r="R85" s="2">
        <v>700</v>
      </c>
      <c r="S85" s="2">
        <f t="shared" si="19"/>
        <v>2.8450980400142569</v>
      </c>
      <c r="T85" s="3">
        <v>43168.53125</v>
      </c>
    </row>
    <row r="86" spans="1:20" ht="14.4" customHeight="1" x14ac:dyDescent="0.3">
      <c r="A86" s="1" t="s">
        <v>154</v>
      </c>
      <c r="B86" s="1" t="s">
        <v>170</v>
      </c>
      <c r="C86" s="3">
        <v>43181.520833333299</v>
      </c>
      <c r="D86" s="2">
        <v>17.899999999999999</v>
      </c>
      <c r="E86" s="2">
        <v>17.899999999999999</v>
      </c>
      <c r="H86" s="2">
        <f t="shared" si="13"/>
        <v>1.2528530309798931</v>
      </c>
      <c r="I86" s="2">
        <f t="shared" si="14"/>
        <v>1.2528530309798931</v>
      </c>
      <c r="J86" s="2">
        <f t="shared" si="15"/>
        <v>3579.9999999999995</v>
      </c>
      <c r="K86" s="2">
        <f t="shared" si="16"/>
        <v>3579.9999999999995</v>
      </c>
      <c r="L86" s="2">
        <f t="shared" si="17"/>
        <v>3.5538830266438741</v>
      </c>
      <c r="M86" s="2">
        <f t="shared" si="18"/>
        <v>3.5538830266438741</v>
      </c>
      <c r="N86" s="1" t="s">
        <v>171</v>
      </c>
      <c r="O86" s="1" t="s">
        <v>12</v>
      </c>
      <c r="P86" s="1" t="s">
        <v>12</v>
      </c>
      <c r="Q86" s="2">
        <v>200</v>
      </c>
      <c r="R86" s="2">
        <v>200</v>
      </c>
      <c r="S86" s="2">
        <f t="shared" si="19"/>
        <v>2.3010299956639813</v>
      </c>
      <c r="T86" s="3">
        <v>43181.520833333299</v>
      </c>
    </row>
    <row r="87" spans="1:20" ht="14.4" customHeight="1" x14ac:dyDescent="0.3">
      <c r="A87" s="1" t="s">
        <v>154</v>
      </c>
      <c r="B87" s="1" t="s">
        <v>172</v>
      </c>
      <c r="C87" s="3">
        <v>43190.520833333299</v>
      </c>
      <c r="D87" s="2">
        <v>368</v>
      </c>
      <c r="E87" s="2">
        <v>138</v>
      </c>
      <c r="H87" s="2">
        <f t="shared" si="13"/>
        <v>2.5658478186735176</v>
      </c>
      <c r="I87" s="2">
        <f t="shared" si="14"/>
        <v>2.1398790864012365</v>
      </c>
      <c r="J87" s="2">
        <f t="shared" si="15"/>
        <v>552000</v>
      </c>
      <c r="K87" s="2">
        <f t="shared" si="16"/>
        <v>207000</v>
      </c>
      <c r="L87" s="2">
        <f t="shared" si="17"/>
        <v>5.7419390777291985</v>
      </c>
      <c r="M87" s="2">
        <f t="shared" si="18"/>
        <v>5.3159703454569174</v>
      </c>
      <c r="N87" s="1" t="s">
        <v>173</v>
      </c>
      <c r="O87" s="1" t="s">
        <v>12</v>
      </c>
      <c r="P87" s="1" t="s">
        <v>12</v>
      </c>
      <c r="Q87" s="2">
        <v>1500</v>
      </c>
      <c r="R87" s="2">
        <v>1500</v>
      </c>
      <c r="S87" s="2">
        <f t="shared" si="19"/>
        <v>3.1760912590556813</v>
      </c>
      <c r="T87" s="3">
        <v>43190.520833333299</v>
      </c>
    </row>
    <row r="88" spans="1:20" ht="14.4" customHeight="1" x14ac:dyDescent="0.3">
      <c r="A88" s="1" t="s">
        <v>222</v>
      </c>
      <c r="B88" s="1" t="s">
        <v>223</v>
      </c>
      <c r="C88" s="3">
        <v>43068.458333333299</v>
      </c>
      <c r="D88" s="2">
        <v>20.100000000000001</v>
      </c>
      <c r="E88" s="2">
        <v>12.5</v>
      </c>
      <c r="H88" s="2">
        <f t="shared" si="13"/>
        <v>1.3031960574204888</v>
      </c>
      <c r="I88" s="2">
        <f t="shared" si="14"/>
        <v>1.0969100130080565</v>
      </c>
      <c r="J88" s="2">
        <f t="shared" si="15"/>
        <v>28140.000000000004</v>
      </c>
      <c r="K88" s="2">
        <f t="shared" si="16"/>
        <v>17500</v>
      </c>
      <c r="L88" s="2">
        <f t="shared" si="17"/>
        <v>4.4493240930987268</v>
      </c>
      <c r="M88" s="2">
        <f t="shared" si="18"/>
        <v>4.2430380486862944</v>
      </c>
      <c r="N88" s="1" t="s">
        <v>12</v>
      </c>
      <c r="O88" s="1" t="s">
        <v>12</v>
      </c>
      <c r="P88" s="1" t="s">
        <v>12</v>
      </c>
      <c r="Q88" s="2">
        <v>1400</v>
      </c>
      <c r="R88" s="2">
        <v>1400</v>
      </c>
      <c r="S88" s="2">
        <f t="shared" si="19"/>
        <v>3.1461280356782382</v>
      </c>
      <c r="T88" s="3">
        <v>43068.458333333299</v>
      </c>
    </row>
    <row r="89" spans="1:20" ht="14.4" customHeight="1" x14ac:dyDescent="0.3">
      <c r="A89" s="1" t="s">
        <v>222</v>
      </c>
      <c r="B89" s="1" t="s">
        <v>224</v>
      </c>
      <c r="C89" s="3">
        <v>43073.5</v>
      </c>
      <c r="D89" s="2">
        <v>16.2</v>
      </c>
      <c r="E89" s="2">
        <v>12.2</v>
      </c>
      <c r="H89" s="2">
        <f t="shared" si="13"/>
        <v>1.209515014542631</v>
      </c>
      <c r="I89" s="2">
        <f t="shared" si="14"/>
        <v>1.0863598306747482</v>
      </c>
      <c r="J89" s="2">
        <f t="shared" si="15"/>
        <v>11340.001619999999</v>
      </c>
      <c r="K89" s="2">
        <f t="shared" si="16"/>
        <v>8540.0012200000001</v>
      </c>
      <c r="L89" s="2">
        <f t="shared" si="17"/>
        <v>4.0546131165989525</v>
      </c>
      <c r="M89" s="2">
        <f t="shared" si="18"/>
        <v>3.9314579327310697</v>
      </c>
      <c r="N89" s="1" t="s">
        <v>225</v>
      </c>
      <c r="O89" s="1" t="s">
        <v>15</v>
      </c>
      <c r="P89" s="1" t="s">
        <v>16</v>
      </c>
      <c r="Q89" s="2">
        <v>700.00009999999997</v>
      </c>
      <c r="R89" s="2">
        <v>700.00009999999997</v>
      </c>
      <c r="S89" s="2">
        <f t="shared" si="19"/>
        <v>2.8450981020563213</v>
      </c>
      <c r="T89" s="3">
        <v>43073.5</v>
      </c>
    </row>
    <row r="90" spans="1:20" ht="14.4" customHeight="1" x14ac:dyDescent="0.3">
      <c r="A90" s="1" t="s">
        <v>222</v>
      </c>
      <c r="B90" s="1" t="s">
        <v>226</v>
      </c>
      <c r="C90" s="3">
        <v>43084.541666666701</v>
      </c>
      <c r="D90" s="2">
        <v>14.3</v>
      </c>
      <c r="E90" s="2">
        <v>11.9</v>
      </c>
      <c r="H90" s="2">
        <f t="shared" si="13"/>
        <v>1.1553360374650619</v>
      </c>
      <c r="I90" s="2">
        <f t="shared" si="14"/>
        <v>1.0755469613925308</v>
      </c>
      <c r="J90" s="2">
        <f t="shared" si="15"/>
        <v>5720</v>
      </c>
      <c r="K90" s="2">
        <f t="shared" si="16"/>
        <v>4760</v>
      </c>
      <c r="L90" s="2">
        <f t="shared" si="17"/>
        <v>3.7573960287930244</v>
      </c>
      <c r="M90" s="2">
        <f t="shared" si="18"/>
        <v>3.6776069527204931</v>
      </c>
      <c r="N90" s="1" t="s">
        <v>227</v>
      </c>
      <c r="O90" s="1" t="s">
        <v>15</v>
      </c>
      <c r="P90" s="1" t="s">
        <v>27</v>
      </c>
      <c r="Q90" s="2">
        <v>400</v>
      </c>
      <c r="R90" s="2">
        <v>400</v>
      </c>
      <c r="S90" s="2">
        <f t="shared" si="19"/>
        <v>2.6020599913279625</v>
      </c>
      <c r="T90" s="3">
        <v>43084.541666666701</v>
      </c>
    </row>
    <row r="91" spans="1:20" ht="14.4" customHeight="1" x14ac:dyDescent="0.3">
      <c r="A91" s="1" t="s">
        <v>222</v>
      </c>
      <c r="B91" s="1" t="s">
        <v>228</v>
      </c>
      <c r="C91" s="3">
        <v>43088.541666666701</v>
      </c>
      <c r="D91" s="2">
        <v>14</v>
      </c>
      <c r="E91" s="2">
        <v>12</v>
      </c>
      <c r="H91" s="2">
        <f t="shared" si="13"/>
        <v>1.146128035678238</v>
      </c>
      <c r="I91" s="2">
        <f t="shared" si="14"/>
        <v>1.0791812460476249</v>
      </c>
      <c r="J91" s="2">
        <f t="shared" si="15"/>
        <v>8400.0013999999992</v>
      </c>
      <c r="K91" s="2">
        <f t="shared" si="16"/>
        <v>7200.0011999999997</v>
      </c>
      <c r="L91" s="2">
        <f t="shared" si="17"/>
        <v>3.9242793584442892</v>
      </c>
      <c r="M91" s="2">
        <f t="shared" si="18"/>
        <v>3.8573325688136761</v>
      </c>
      <c r="N91" s="1" t="s">
        <v>229</v>
      </c>
      <c r="O91" s="1" t="s">
        <v>15</v>
      </c>
      <c r="P91" s="1" t="s">
        <v>19</v>
      </c>
      <c r="Q91" s="2">
        <v>600.00009999999997</v>
      </c>
      <c r="R91" s="2">
        <v>600.00009999999997</v>
      </c>
      <c r="S91" s="2">
        <f t="shared" si="19"/>
        <v>2.778151322766051</v>
      </c>
      <c r="T91" s="3">
        <v>43088.541666666701</v>
      </c>
    </row>
    <row r="92" spans="1:20" ht="14.4" customHeight="1" x14ac:dyDescent="0.3">
      <c r="A92" s="1" t="s">
        <v>222</v>
      </c>
      <c r="B92" s="1" t="s">
        <v>230</v>
      </c>
      <c r="C92" s="3">
        <v>43124.510416666701</v>
      </c>
      <c r="D92" s="2">
        <v>44.9</v>
      </c>
      <c r="E92" s="2">
        <v>36.6</v>
      </c>
      <c r="H92" s="2">
        <f t="shared" si="13"/>
        <v>1.6522463410033232</v>
      </c>
      <c r="I92" s="2">
        <f t="shared" si="14"/>
        <v>1.5634810853944108</v>
      </c>
      <c r="J92" s="2">
        <f t="shared" si="15"/>
        <v>574720</v>
      </c>
      <c r="K92" s="2">
        <f t="shared" si="16"/>
        <v>468480</v>
      </c>
      <c r="L92" s="2">
        <f t="shared" si="17"/>
        <v>5.7594563106511911</v>
      </c>
      <c r="M92" s="2">
        <f t="shared" si="18"/>
        <v>5.6706910550422789</v>
      </c>
      <c r="N92" s="1" t="s">
        <v>12</v>
      </c>
      <c r="O92" s="1" t="s">
        <v>12</v>
      </c>
      <c r="P92" s="1" t="s">
        <v>22</v>
      </c>
      <c r="Q92" s="2">
        <v>12800</v>
      </c>
      <c r="R92" s="2">
        <v>12800</v>
      </c>
      <c r="S92" s="2">
        <f t="shared" si="19"/>
        <v>4.1072099696478688</v>
      </c>
      <c r="T92" s="3">
        <v>43124.510416666701</v>
      </c>
    </row>
    <row r="93" spans="1:20" ht="14.4" customHeight="1" x14ac:dyDescent="0.3">
      <c r="A93" s="1" t="s">
        <v>222</v>
      </c>
      <c r="B93" s="1" t="s">
        <v>231</v>
      </c>
      <c r="C93" s="3">
        <v>43132.5</v>
      </c>
      <c r="D93" s="2">
        <v>25.8</v>
      </c>
      <c r="E93" s="2">
        <v>12.2</v>
      </c>
      <c r="H93" s="2">
        <f t="shared" si="13"/>
        <v>1.4116197059632303</v>
      </c>
      <c r="I93" s="2">
        <f t="shared" si="14"/>
        <v>1.0863598306747482</v>
      </c>
      <c r="J93" s="2">
        <f t="shared" si="15"/>
        <v>25800.00258</v>
      </c>
      <c r="K93" s="2">
        <f t="shared" si="16"/>
        <v>12200.001219999998</v>
      </c>
      <c r="L93" s="2">
        <f t="shared" si="17"/>
        <v>4.4116197493926759</v>
      </c>
      <c r="M93" s="2">
        <f t="shared" si="18"/>
        <v>4.0863598741041942</v>
      </c>
      <c r="N93" s="1" t="s">
        <v>232</v>
      </c>
      <c r="O93" s="1" t="s">
        <v>15</v>
      </c>
      <c r="P93" s="1" t="s">
        <v>19</v>
      </c>
      <c r="Q93" s="2">
        <v>1000.0001</v>
      </c>
      <c r="R93" s="2">
        <v>1000.0001</v>
      </c>
      <c r="S93" s="2">
        <f t="shared" si="19"/>
        <v>3.0000000434294458</v>
      </c>
      <c r="T93" s="3">
        <v>43132.5</v>
      </c>
    </row>
    <row r="94" spans="1:20" ht="14.4" customHeight="1" x14ac:dyDescent="0.3">
      <c r="A94" s="1" t="s">
        <v>222</v>
      </c>
      <c r="B94" s="1" t="s">
        <v>233</v>
      </c>
      <c r="C94" s="3">
        <v>43136.5</v>
      </c>
      <c r="D94" s="2">
        <v>19.100000000000001</v>
      </c>
      <c r="E94" s="2">
        <v>16.7</v>
      </c>
      <c r="H94" s="2">
        <f t="shared" si="13"/>
        <v>1.2810333672477277</v>
      </c>
      <c r="I94" s="2">
        <f t="shared" si="14"/>
        <v>1.2227164711475833</v>
      </c>
      <c r="J94" s="2">
        <f t="shared" si="15"/>
        <v>7640.0000000000009</v>
      </c>
      <c r="K94" s="2">
        <f t="shared" si="16"/>
        <v>6680</v>
      </c>
      <c r="L94" s="2">
        <f t="shared" si="17"/>
        <v>3.8830933585756902</v>
      </c>
      <c r="M94" s="2">
        <f t="shared" si="18"/>
        <v>3.8247764624755458</v>
      </c>
      <c r="N94" s="1" t="s">
        <v>12</v>
      </c>
      <c r="O94" s="1" t="s">
        <v>12</v>
      </c>
      <c r="P94" s="1" t="s">
        <v>22</v>
      </c>
      <c r="Q94" s="2">
        <v>400</v>
      </c>
      <c r="R94" s="2">
        <v>400</v>
      </c>
      <c r="S94" s="2">
        <f t="shared" si="19"/>
        <v>2.6020599913279625</v>
      </c>
      <c r="T94" s="3">
        <v>43136.5</v>
      </c>
    </row>
    <row r="95" spans="1:20" ht="14.4" customHeight="1" x14ac:dyDescent="0.3">
      <c r="A95" s="1" t="s">
        <v>222</v>
      </c>
      <c r="B95" s="1" t="s">
        <v>234</v>
      </c>
      <c r="C95" s="3">
        <v>43152.614583333299</v>
      </c>
      <c r="D95" s="2">
        <v>140.80000000000001</v>
      </c>
      <c r="E95" s="2">
        <v>105</v>
      </c>
      <c r="H95" s="2">
        <f t="shared" si="13"/>
        <v>2.1486026548060932</v>
      </c>
      <c r="I95" s="2">
        <f t="shared" si="14"/>
        <v>2.0211892990699383</v>
      </c>
      <c r="J95" s="2">
        <f t="shared" si="15"/>
        <v>2083841.7036800003</v>
      </c>
      <c r="K95" s="2">
        <f t="shared" si="16"/>
        <v>1554001.2705000001</v>
      </c>
      <c r="L95" s="2">
        <f t="shared" si="17"/>
        <v>6.3188647252659891</v>
      </c>
      <c r="M95" s="2">
        <f t="shared" si="18"/>
        <v>6.1914513695298332</v>
      </c>
      <c r="N95" s="1" t="s">
        <v>235</v>
      </c>
      <c r="O95" s="1" t="s">
        <v>12</v>
      </c>
      <c r="P95" s="1" t="s">
        <v>12</v>
      </c>
      <c r="Q95" s="2">
        <v>14800.0121</v>
      </c>
      <c r="R95" s="2">
        <v>14800.0121</v>
      </c>
      <c r="S95" s="2">
        <f t="shared" si="19"/>
        <v>4.1702620704598958</v>
      </c>
      <c r="T95" s="3">
        <v>43152.614583333299</v>
      </c>
    </row>
    <row r="96" spans="1:20" ht="14.4" customHeight="1" x14ac:dyDescent="0.3">
      <c r="A96" s="1" t="s">
        <v>222</v>
      </c>
      <c r="B96" s="1" t="s">
        <v>236</v>
      </c>
      <c r="C96" s="3">
        <v>43157.46875</v>
      </c>
      <c r="D96" s="2">
        <v>25.2</v>
      </c>
      <c r="E96" s="2">
        <v>19.100000000000001</v>
      </c>
      <c r="H96" s="2">
        <f t="shared" si="13"/>
        <v>1.4014005407815442</v>
      </c>
      <c r="I96" s="2">
        <f t="shared" si="14"/>
        <v>1.2810333672477277</v>
      </c>
      <c r="J96" s="2">
        <f t="shared" si="15"/>
        <v>70560.007559999998</v>
      </c>
      <c r="K96" s="2">
        <f t="shared" si="16"/>
        <v>53480.005730000004</v>
      </c>
      <c r="L96" s="2">
        <f t="shared" si="17"/>
        <v>4.8485586186553125</v>
      </c>
      <c r="M96" s="2">
        <f t="shared" si="18"/>
        <v>4.7281914451214959</v>
      </c>
      <c r="N96" s="1" t="s">
        <v>12</v>
      </c>
      <c r="O96" s="1" t="s">
        <v>12</v>
      </c>
      <c r="P96" s="1" t="s">
        <v>12</v>
      </c>
      <c r="Q96" s="2">
        <v>2800.0003000000002</v>
      </c>
      <c r="R96" s="2">
        <v>2800.0003000000002</v>
      </c>
      <c r="S96" s="2">
        <f t="shared" si="19"/>
        <v>3.4471580778737683</v>
      </c>
      <c r="T96" s="3">
        <v>43157.46875</v>
      </c>
    </row>
    <row r="97" spans="1:20" ht="14.4" customHeight="1" x14ac:dyDescent="0.3">
      <c r="A97" s="1" t="s">
        <v>222</v>
      </c>
      <c r="B97" s="1" t="s">
        <v>237</v>
      </c>
      <c r="C97" s="3">
        <v>43168.489583333299</v>
      </c>
      <c r="D97" s="2">
        <v>11.7</v>
      </c>
      <c r="E97" s="2">
        <v>11.3</v>
      </c>
      <c r="H97" s="2">
        <f t="shared" si="13"/>
        <v>1.0681858617461617</v>
      </c>
      <c r="I97" s="2">
        <f t="shared" si="14"/>
        <v>1.0530784434834197</v>
      </c>
      <c r="J97" s="2">
        <f t="shared" si="15"/>
        <v>26910.002339999999</v>
      </c>
      <c r="K97" s="2">
        <f t="shared" si="16"/>
        <v>25990.002260000001</v>
      </c>
      <c r="L97" s="2">
        <f t="shared" si="17"/>
        <v>4.4299137355284905</v>
      </c>
      <c r="M97" s="2">
        <f t="shared" si="18"/>
        <v>4.4148063172657483</v>
      </c>
      <c r="N97" s="1" t="s">
        <v>238</v>
      </c>
      <c r="O97" s="1" t="s">
        <v>12</v>
      </c>
      <c r="P97" s="1" t="s">
        <v>12</v>
      </c>
      <c r="Q97" s="2">
        <v>2300.0001999999999</v>
      </c>
      <c r="R97" s="2">
        <v>2300.0001999999999</v>
      </c>
      <c r="S97" s="2">
        <f t="shared" si="19"/>
        <v>3.3617278737823288</v>
      </c>
      <c r="T97" s="3">
        <v>43168.489583333299</v>
      </c>
    </row>
    <row r="98" spans="1:20" ht="14.4" customHeight="1" x14ac:dyDescent="0.3">
      <c r="A98" s="1" t="s">
        <v>222</v>
      </c>
      <c r="B98" s="1" t="s">
        <v>239</v>
      </c>
      <c r="C98" s="3">
        <v>43181.458333333299</v>
      </c>
      <c r="D98" s="2">
        <v>11.4</v>
      </c>
      <c r="E98" s="2">
        <v>11.4</v>
      </c>
      <c r="H98" s="2">
        <f t="shared" si="13"/>
        <v>1.0569048513364727</v>
      </c>
      <c r="I98" s="2">
        <f t="shared" si="14"/>
        <v>1.0569048513364727</v>
      </c>
      <c r="J98" s="2">
        <f t="shared" si="15"/>
        <v>10260.00114</v>
      </c>
      <c r="K98" s="2">
        <f t="shared" si="16"/>
        <v>10260.00114</v>
      </c>
      <c r="L98" s="2">
        <f t="shared" si="17"/>
        <v>4.0111474090307375</v>
      </c>
      <c r="M98" s="2">
        <f t="shared" si="18"/>
        <v>4.0111474090307375</v>
      </c>
      <c r="N98" s="1" t="s">
        <v>240</v>
      </c>
      <c r="O98" s="1" t="s">
        <v>12</v>
      </c>
      <c r="P98" s="1" t="s">
        <v>12</v>
      </c>
      <c r="Q98" s="2">
        <v>900.00009999999997</v>
      </c>
      <c r="R98" s="2">
        <v>900.00009999999997</v>
      </c>
      <c r="S98" s="2">
        <f t="shared" si="19"/>
        <v>2.9542425576942648</v>
      </c>
      <c r="T98" s="3">
        <v>43181.458333333299</v>
      </c>
    </row>
    <row r="99" spans="1:20" ht="14.4" customHeight="1" x14ac:dyDescent="0.3">
      <c r="A99" s="1" t="s">
        <v>222</v>
      </c>
      <c r="B99" s="1" t="s">
        <v>241</v>
      </c>
      <c r="C99" s="3">
        <v>43190.541666666701</v>
      </c>
      <c r="D99" s="2">
        <v>68</v>
      </c>
      <c r="E99" s="2">
        <v>37.9</v>
      </c>
      <c r="H99" s="2">
        <f t="shared" si="13"/>
        <v>1.8325089127062364</v>
      </c>
      <c r="I99" s="2">
        <f t="shared" si="14"/>
        <v>1.5786392099680724</v>
      </c>
      <c r="J99" s="2">
        <f t="shared" si="15"/>
        <v>387599.72119999997</v>
      </c>
      <c r="K99" s="2">
        <f t="shared" si="16"/>
        <v>216029.84461</v>
      </c>
      <c r="L99" s="2">
        <f t="shared" si="17"/>
        <v>5.5883834559913561</v>
      </c>
      <c r="M99" s="2">
        <f t="shared" si="18"/>
        <v>5.3345137532531925</v>
      </c>
      <c r="N99" s="1" t="s">
        <v>242</v>
      </c>
      <c r="O99" s="1" t="s">
        <v>12</v>
      </c>
      <c r="P99" s="1" t="s">
        <v>12</v>
      </c>
      <c r="Q99" s="2">
        <v>5699.9958999999999</v>
      </c>
      <c r="R99" s="2">
        <v>5699.9958999999999</v>
      </c>
      <c r="S99" s="2">
        <f t="shared" si="19"/>
        <v>3.7558745432851199</v>
      </c>
      <c r="T99" s="3">
        <v>43190.541666666701</v>
      </c>
    </row>
    <row r="100" spans="1:20" ht="14.4" customHeight="1" x14ac:dyDescent="0.3">
      <c r="A100" s="1" t="s">
        <v>71</v>
      </c>
      <c r="B100" s="1" t="s">
        <v>72</v>
      </c>
      <c r="C100" s="3">
        <v>43068.4375</v>
      </c>
      <c r="D100" s="2">
        <v>35.799999999999997</v>
      </c>
      <c r="E100" s="2">
        <v>24.5</v>
      </c>
      <c r="H100" s="2">
        <f t="shared" si="13"/>
        <v>1.5538830266438743</v>
      </c>
      <c r="I100" s="2">
        <f t="shared" si="14"/>
        <v>1.3891660843645324</v>
      </c>
      <c r="J100" s="2">
        <f t="shared" si="15"/>
        <v>3579.9999999999995</v>
      </c>
      <c r="K100" s="2">
        <f t="shared" si="16"/>
        <v>2450</v>
      </c>
      <c r="L100" s="2">
        <f t="shared" si="17"/>
        <v>3.5538830266438741</v>
      </c>
      <c r="M100" s="2">
        <f t="shared" si="18"/>
        <v>3.3891660843645326</v>
      </c>
      <c r="N100" s="1" t="s">
        <v>12</v>
      </c>
      <c r="O100" s="1" t="s">
        <v>12</v>
      </c>
      <c r="P100" s="1" t="s">
        <v>12</v>
      </c>
      <c r="Q100" s="2">
        <v>100</v>
      </c>
      <c r="R100" s="2">
        <v>100</v>
      </c>
      <c r="S100" s="2">
        <f t="shared" si="19"/>
        <v>2</v>
      </c>
      <c r="T100" s="3">
        <v>43068.4375</v>
      </c>
    </row>
    <row r="101" spans="1:20" ht="14.4" customHeight="1" x14ac:dyDescent="0.3">
      <c r="A101" s="1" t="s">
        <v>71</v>
      </c>
      <c r="B101" s="1" t="s">
        <v>73</v>
      </c>
      <c r="C101" s="3">
        <v>43073.46875</v>
      </c>
      <c r="D101" s="2">
        <v>36.799999999999997</v>
      </c>
      <c r="E101" s="2">
        <v>26</v>
      </c>
      <c r="H101" s="2">
        <f t="shared" si="13"/>
        <v>1.5658478186735176</v>
      </c>
      <c r="I101" s="2">
        <f t="shared" si="14"/>
        <v>1.414973347970818</v>
      </c>
      <c r="J101" s="2">
        <f t="shared" si="15"/>
        <v>3679.9999999999995</v>
      </c>
      <c r="K101" s="2">
        <f t="shared" si="16"/>
        <v>2600</v>
      </c>
      <c r="L101" s="2">
        <f t="shared" si="17"/>
        <v>3.5658478186735176</v>
      </c>
      <c r="M101" s="2">
        <f t="shared" si="18"/>
        <v>3.4149733479708178</v>
      </c>
      <c r="N101" s="1" t="s">
        <v>74</v>
      </c>
      <c r="O101" s="1" t="s">
        <v>15</v>
      </c>
      <c r="P101" s="1" t="s">
        <v>16</v>
      </c>
      <c r="Q101" s="2">
        <v>100</v>
      </c>
      <c r="R101" s="2">
        <v>100</v>
      </c>
      <c r="S101" s="2">
        <f t="shared" si="19"/>
        <v>2</v>
      </c>
      <c r="T101" s="3">
        <v>43073.46875</v>
      </c>
    </row>
    <row r="102" spans="1:20" ht="14.4" customHeight="1" x14ac:dyDescent="0.3">
      <c r="A102" s="1" t="s">
        <v>71</v>
      </c>
      <c r="B102" s="1" t="s">
        <v>75</v>
      </c>
      <c r="C102" s="3">
        <v>43084.5625</v>
      </c>
      <c r="D102" s="2">
        <v>182</v>
      </c>
      <c r="E102" s="2">
        <v>24</v>
      </c>
      <c r="H102" s="2">
        <f t="shared" si="13"/>
        <v>2.2600713879850747</v>
      </c>
      <c r="I102" s="2">
        <f t="shared" si="14"/>
        <v>1.3802112417116059</v>
      </c>
      <c r="J102" s="2">
        <f t="shared" si="15"/>
        <v>18200</v>
      </c>
      <c r="K102" s="2">
        <f t="shared" si="16"/>
        <v>2400</v>
      </c>
      <c r="L102" s="2">
        <f t="shared" si="17"/>
        <v>4.2600713879850751</v>
      </c>
      <c r="M102" s="2">
        <f t="shared" si="18"/>
        <v>3.3802112417116059</v>
      </c>
      <c r="N102" s="1" t="s">
        <v>76</v>
      </c>
      <c r="O102" s="1" t="s">
        <v>15</v>
      </c>
      <c r="P102" s="1" t="s">
        <v>19</v>
      </c>
      <c r="Q102" s="2">
        <v>100</v>
      </c>
      <c r="R102" s="2">
        <v>100</v>
      </c>
      <c r="S102" s="2">
        <f t="shared" si="19"/>
        <v>2</v>
      </c>
      <c r="T102" s="3">
        <v>43084.5625</v>
      </c>
    </row>
    <row r="103" spans="1:20" ht="14.4" customHeight="1" x14ac:dyDescent="0.3">
      <c r="A103" s="1" t="s">
        <v>71</v>
      </c>
      <c r="B103" s="1" t="s">
        <v>77</v>
      </c>
      <c r="C103" s="3">
        <v>43088.520833333299</v>
      </c>
      <c r="D103" s="2">
        <v>38.9</v>
      </c>
      <c r="E103" s="2">
        <v>24.5</v>
      </c>
      <c r="H103" s="2">
        <f t="shared" si="13"/>
        <v>1.5899496013257077</v>
      </c>
      <c r="I103" s="2">
        <f t="shared" si="14"/>
        <v>1.3891660843645324</v>
      </c>
      <c r="J103" s="2">
        <f t="shared" si="15"/>
        <v>3890</v>
      </c>
      <c r="K103" s="2">
        <f t="shared" si="16"/>
        <v>2450</v>
      </c>
      <c r="L103" s="2">
        <f t="shared" si="17"/>
        <v>3.5899496013257077</v>
      </c>
      <c r="M103" s="2">
        <f t="shared" si="18"/>
        <v>3.3891660843645326</v>
      </c>
      <c r="N103" s="1" t="s">
        <v>78</v>
      </c>
      <c r="O103" s="1" t="s">
        <v>15</v>
      </c>
      <c r="P103" s="1" t="s">
        <v>19</v>
      </c>
      <c r="Q103" s="2">
        <v>100</v>
      </c>
      <c r="R103" s="2">
        <v>100</v>
      </c>
      <c r="S103" s="2">
        <f t="shared" si="19"/>
        <v>2</v>
      </c>
      <c r="T103" s="3">
        <v>43088.520833333299</v>
      </c>
    </row>
    <row r="104" spans="1:20" ht="14.4" customHeight="1" x14ac:dyDescent="0.3">
      <c r="A104" s="1" t="s">
        <v>71</v>
      </c>
      <c r="B104" s="1" t="s">
        <v>79</v>
      </c>
      <c r="C104" s="3">
        <v>43109.541666666701</v>
      </c>
      <c r="F104" s="2">
        <v>36.799999999999997</v>
      </c>
      <c r="G104" s="2">
        <v>27.1</v>
      </c>
      <c r="O104" s="1" t="s">
        <v>12</v>
      </c>
      <c r="P104" s="1" t="s">
        <v>12</v>
      </c>
      <c r="Q104" s="2">
        <v>0</v>
      </c>
      <c r="R104" s="2">
        <v>1</v>
      </c>
      <c r="S104" s="2">
        <f t="shared" si="19"/>
        <v>0</v>
      </c>
      <c r="T104" s="3">
        <v>43109.541666666701</v>
      </c>
    </row>
    <row r="105" spans="1:20" ht="14.4" customHeight="1" x14ac:dyDescent="0.3">
      <c r="A105" s="1" t="s">
        <v>71</v>
      </c>
      <c r="B105" s="1" t="s">
        <v>80</v>
      </c>
      <c r="C105" s="3">
        <v>43116.479166666701</v>
      </c>
      <c r="D105" s="2">
        <v>79.8</v>
      </c>
      <c r="E105" s="2">
        <v>24</v>
      </c>
      <c r="H105" s="2">
        <f t="shared" si="13"/>
        <v>1.9020028913507294</v>
      </c>
      <c r="I105" s="2">
        <f t="shared" si="14"/>
        <v>1.3802112417116059</v>
      </c>
      <c r="J105" s="2">
        <f t="shared" si="15"/>
        <v>15960</v>
      </c>
      <c r="K105" s="2">
        <f t="shared" si="16"/>
        <v>4800</v>
      </c>
      <c r="L105" s="2">
        <f t="shared" si="17"/>
        <v>4.2030328870147109</v>
      </c>
      <c r="M105" s="2">
        <f t="shared" si="18"/>
        <v>3.6812412373755872</v>
      </c>
      <c r="N105" s="1" t="s">
        <v>81</v>
      </c>
      <c r="O105" s="1" t="s">
        <v>15</v>
      </c>
      <c r="P105" s="1" t="s">
        <v>54</v>
      </c>
      <c r="Q105" s="2">
        <v>200</v>
      </c>
      <c r="R105" s="2">
        <v>200</v>
      </c>
      <c r="S105" s="2">
        <f t="shared" si="19"/>
        <v>2.3010299956639813</v>
      </c>
      <c r="T105" s="3">
        <v>43116.479166666701</v>
      </c>
    </row>
    <row r="106" spans="1:20" ht="14.4" customHeight="1" x14ac:dyDescent="0.3">
      <c r="A106" s="1" t="s">
        <v>71</v>
      </c>
      <c r="B106" s="1" t="s">
        <v>82</v>
      </c>
      <c r="C106" s="3">
        <v>43124.53125</v>
      </c>
      <c r="D106" s="2">
        <v>129</v>
      </c>
      <c r="E106" s="2">
        <v>74.2</v>
      </c>
      <c r="H106" s="2">
        <f t="shared" si="13"/>
        <v>2.1105897102992488</v>
      </c>
      <c r="I106" s="2">
        <f t="shared" si="14"/>
        <v>1.8704039052790271</v>
      </c>
      <c r="J106" s="2">
        <f t="shared" si="15"/>
        <v>77400.012900000002</v>
      </c>
      <c r="K106" s="2">
        <f t="shared" si="16"/>
        <v>44520.007420000002</v>
      </c>
      <c r="L106" s="2">
        <f t="shared" si="17"/>
        <v>4.8887410330653003</v>
      </c>
      <c r="M106" s="2">
        <f t="shared" si="18"/>
        <v>4.6485552280450779</v>
      </c>
      <c r="N106" s="1" t="s">
        <v>12</v>
      </c>
      <c r="O106" s="1" t="s">
        <v>12</v>
      </c>
      <c r="P106" s="1" t="s">
        <v>83</v>
      </c>
      <c r="Q106" s="2">
        <v>600.00009999999997</v>
      </c>
      <c r="R106" s="2">
        <v>600.00009999999997</v>
      </c>
      <c r="S106" s="2">
        <f t="shared" si="19"/>
        <v>2.778151322766051</v>
      </c>
      <c r="T106" s="3">
        <v>43124.53125</v>
      </c>
    </row>
    <row r="107" spans="1:20" ht="14.4" customHeight="1" x14ac:dyDescent="0.3">
      <c r="A107" s="1" t="s">
        <v>71</v>
      </c>
      <c r="B107" s="1" t="s">
        <v>84</v>
      </c>
      <c r="C107" s="3">
        <v>43132.510416666701</v>
      </c>
      <c r="D107" s="2">
        <v>31.9</v>
      </c>
      <c r="E107" s="2">
        <v>25.4</v>
      </c>
      <c r="H107" s="2">
        <f t="shared" si="13"/>
        <v>1.503790683057181</v>
      </c>
      <c r="I107" s="2">
        <f t="shared" si="14"/>
        <v>1.4048337166199381</v>
      </c>
      <c r="J107" s="2">
        <f t="shared" si="15"/>
        <v>3190</v>
      </c>
      <c r="K107" s="2">
        <f t="shared" si="16"/>
        <v>2540</v>
      </c>
      <c r="L107" s="2">
        <f t="shared" si="17"/>
        <v>3.503790683057181</v>
      </c>
      <c r="M107" s="2">
        <f t="shared" si="18"/>
        <v>3.4048337166199381</v>
      </c>
      <c r="N107" s="1" t="s">
        <v>85</v>
      </c>
      <c r="O107" s="1" t="s">
        <v>15</v>
      </c>
      <c r="P107" s="1" t="s">
        <v>19</v>
      </c>
      <c r="Q107" s="2">
        <v>100</v>
      </c>
      <c r="R107" s="2">
        <v>100</v>
      </c>
      <c r="S107" s="2">
        <f t="shared" si="19"/>
        <v>2</v>
      </c>
      <c r="T107" s="3">
        <v>43132.510416666701</v>
      </c>
    </row>
    <row r="108" spans="1:20" ht="14.4" customHeight="1" x14ac:dyDescent="0.3">
      <c r="A108" s="1" t="s">
        <v>71</v>
      </c>
      <c r="B108" s="1" t="s">
        <v>86</v>
      </c>
      <c r="C108" s="3">
        <v>43152.583333333299</v>
      </c>
      <c r="D108" s="2">
        <v>188</v>
      </c>
      <c r="E108" s="2">
        <v>108</v>
      </c>
      <c r="H108" s="2">
        <f t="shared" si="13"/>
        <v>2.27415784926368</v>
      </c>
      <c r="I108" s="2">
        <f t="shared" si="14"/>
        <v>2.0334237554869499</v>
      </c>
      <c r="J108" s="2">
        <f t="shared" si="15"/>
        <v>75200</v>
      </c>
      <c r="K108" s="2">
        <f t="shared" si="16"/>
        <v>43200</v>
      </c>
      <c r="L108" s="2">
        <f t="shared" si="17"/>
        <v>4.8762178405916421</v>
      </c>
      <c r="M108" s="2">
        <f t="shared" si="18"/>
        <v>4.6354837468149119</v>
      </c>
      <c r="N108" s="1" t="s">
        <v>87</v>
      </c>
      <c r="O108" s="1" t="s">
        <v>12</v>
      </c>
      <c r="P108" s="1" t="s">
        <v>12</v>
      </c>
      <c r="Q108" s="2">
        <v>400</v>
      </c>
      <c r="R108" s="2">
        <v>400</v>
      </c>
      <c r="S108" s="2">
        <f t="shared" si="19"/>
        <v>2.6020599913279625</v>
      </c>
      <c r="T108" s="3">
        <v>43152.583333333299</v>
      </c>
    </row>
    <row r="109" spans="1:20" ht="14.4" customHeight="1" x14ac:dyDescent="0.3">
      <c r="A109" s="1" t="s">
        <v>71</v>
      </c>
      <c r="B109" s="1" t="s">
        <v>88</v>
      </c>
      <c r="C109" s="3">
        <v>43157.510416666701</v>
      </c>
      <c r="D109" s="2">
        <v>48.6</v>
      </c>
      <c r="E109" s="2">
        <v>28.6</v>
      </c>
      <c r="H109" s="2">
        <f t="shared" si="13"/>
        <v>1.6866362692622934</v>
      </c>
      <c r="I109" s="2">
        <f t="shared" si="14"/>
        <v>1.4563660331290431</v>
      </c>
      <c r="J109" s="2">
        <f t="shared" si="15"/>
        <v>4860</v>
      </c>
      <c r="K109" s="2">
        <f t="shared" si="16"/>
        <v>2860</v>
      </c>
      <c r="L109" s="2">
        <f t="shared" si="17"/>
        <v>3.6866362692622934</v>
      </c>
      <c r="M109" s="2">
        <f t="shared" si="18"/>
        <v>3.4563660331290431</v>
      </c>
      <c r="N109" s="1" t="s">
        <v>12</v>
      </c>
      <c r="O109" s="1" t="s">
        <v>12</v>
      </c>
      <c r="P109" s="1" t="s">
        <v>12</v>
      </c>
      <c r="Q109" s="2">
        <v>100</v>
      </c>
      <c r="R109" s="2">
        <v>100</v>
      </c>
      <c r="S109" s="2">
        <f t="shared" si="19"/>
        <v>2</v>
      </c>
      <c r="T109" s="3">
        <v>43157.510416666701</v>
      </c>
    </row>
    <row r="110" spans="1:20" ht="14.4" customHeight="1" x14ac:dyDescent="0.3">
      <c r="A110" s="1" t="s">
        <v>71</v>
      </c>
      <c r="B110" s="1" t="s">
        <v>89</v>
      </c>
      <c r="C110" s="3">
        <v>43168.4375</v>
      </c>
      <c r="D110" s="2">
        <v>51.1</v>
      </c>
      <c r="E110" s="2">
        <v>21.9</v>
      </c>
      <c r="H110" s="2">
        <f t="shared" si="13"/>
        <v>1.7084209001347128</v>
      </c>
      <c r="I110" s="2">
        <f t="shared" si="14"/>
        <v>1.3404441148401183</v>
      </c>
      <c r="J110" s="2">
        <f t="shared" si="15"/>
        <v>10220</v>
      </c>
      <c r="K110" s="2">
        <f t="shared" si="16"/>
        <v>4380</v>
      </c>
      <c r="L110" s="2">
        <f t="shared" si="17"/>
        <v>4.0094508957986941</v>
      </c>
      <c r="M110" s="2">
        <f t="shared" si="18"/>
        <v>3.6414741105040997</v>
      </c>
      <c r="N110" s="1" t="s">
        <v>90</v>
      </c>
      <c r="O110" s="1" t="s">
        <v>12</v>
      </c>
      <c r="P110" s="1" t="s">
        <v>12</v>
      </c>
      <c r="Q110" s="2">
        <v>200</v>
      </c>
      <c r="R110" s="2">
        <v>200</v>
      </c>
      <c r="S110" s="2">
        <f t="shared" si="19"/>
        <v>2.3010299956639813</v>
      </c>
      <c r="T110" s="3">
        <v>43168.4375</v>
      </c>
    </row>
    <row r="111" spans="1:20" ht="14.4" customHeight="1" x14ac:dyDescent="0.3">
      <c r="A111" s="1" t="s">
        <v>71</v>
      </c>
      <c r="B111" s="1" t="s">
        <v>91</v>
      </c>
      <c r="C111" s="3">
        <v>43181.489583333299</v>
      </c>
      <c r="D111" s="2">
        <v>24.5</v>
      </c>
      <c r="E111" s="2">
        <v>20.100000000000001</v>
      </c>
      <c r="H111" s="2">
        <f t="shared" si="13"/>
        <v>1.3891660843645324</v>
      </c>
      <c r="I111" s="2">
        <f t="shared" si="14"/>
        <v>1.3031960574204888</v>
      </c>
      <c r="J111" s="2">
        <f t="shared" si="15"/>
        <v>2450</v>
      </c>
      <c r="K111" s="2">
        <f t="shared" si="16"/>
        <v>2010.0000000000002</v>
      </c>
      <c r="L111" s="2">
        <f t="shared" si="17"/>
        <v>3.3891660843645326</v>
      </c>
      <c r="M111" s="2">
        <f t="shared" si="18"/>
        <v>3.3031960574204891</v>
      </c>
      <c r="N111" s="1" t="s">
        <v>92</v>
      </c>
      <c r="O111" s="1" t="s">
        <v>12</v>
      </c>
      <c r="P111" s="1" t="s">
        <v>12</v>
      </c>
      <c r="Q111" s="2">
        <v>100</v>
      </c>
      <c r="R111" s="2">
        <v>100</v>
      </c>
      <c r="S111" s="2">
        <f t="shared" si="19"/>
        <v>2</v>
      </c>
      <c r="T111" s="3">
        <v>43181.489583333299</v>
      </c>
    </row>
    <row r="112" spans="1:20" ht="14.4" customHeight="1" x14ac:dyDescent="0.3">
      <c r="A112" s="1" t="s">
        <v>71</v>
      </c>
      <c r="B112" s="1" t="s">
        <v>93</v>
      </c>
      <c r="C112" s="3">
        <v>43190.583333333299</v>
      </c>
      <c r="D112" s="4">
        <v>406</v>
      </c>
      <c r="E112" s="4">
        <v>91.9</v>
      </c>
      <c r="H112" s="2">
        <f t="shared" si="13"/>
        <v>2.6085260335771943</v>
      </c>
      <c r="I112" s="2">
        <f t="shared" si="14"/>
        <v>1.9633155113861114</v>
      </c>
      <c r="J112" s="2">
        <f t="shared" si="15"/>
        <v>121800</v>
      </c>
      <c r="K112" s="2">
        <f t="shared" si="16"/>
        <v>27570</v>
      </c>
      <c r="L112" s="2">
        <f t="shared" si="17"/>
        <v>5.0856472882968564</v>
      </c>
      <c r="M112" s="2">
        <f t="shared" si="18"/>
        <v>4.4404367661057735</v>
      </c>
      <c r="N112" s="1" t="s">
        <v>94</v>
      </c>
      <c r="O112" s="1" t="s">
        <v>12</v>
      </c>
      <c r="P112" s="1" t="s">
        <v>12</v>
      </c>
      <c r="Q112" s="2">
        <v>300</v>
      </c>
      <c r="R112" s="2">
        <v>300</v>
      </c>
      <c r="S112" s="2">
        <f t="shared" si="19"/>
        <v>2.4771212547196626</v>
      </c>
      <c r="T112" s="3">
        <v>43190.583333333299</v>
      </c>
    </row>
    <row r="113" spans="1:20" ht="14.4" customHeight="1" x14ac:dyDescent="0.3">
      <c r="A113" s="1" t="s">
        <v>71</v>
      </c>
      <c r="B113" s="1" t="s">
        <v>95</v>
      </c>
      <c r="C113" s="3">
        <v>43201.614583333299</v>
      </c>
      <c r="D113" s="2">
        <v>31.4</v>
      </c>
      <c r="E113" s="2">
        <v>21.6</v>
      </c>
      <c r="H113" s="2">
        <f t="shared" si="13"/>
        <v>1.4969296480732148</v>
      </c>
      <c r="I113" s="2">
        <f t="shared" si="14"/>
        <v>1.3344537511509309</v>
      </c>
      <c r="J113" s="2">
        <f t="shared" si="15"/>
        <v>6280</v>
      </c>
      <c r="K113" s="2">
        <f t="shared" si="16"/>
        <v>4320</v>
      </c>
      <c r="L113" s="2">
        <f t="shared" si="17"/>
        <v>3.7979596437371961</v>
      </c>
      <c r="M113" s="2">
        <f t="shared" si="18"/>
        <v>3.6354837468149119</v>
      </c>
      <c r="N113" s="1" t="s">
        <v>96</v>
      </c>
      <c r="O113" s="1" t="s">
        <v>12</v>
      </c>
      <c r="P113" s="1" t="s">
        <v>12</v>
      </c>
      <c r="Q113" s="2">
        <v>200</v>
      </c>
      <c r="R113" s="2">
        <v>200</v>
      </c>
      <c r="S113" s="2">
        <f t="shared" si="19"/>
        <v>2.3010299956639813</v>
      </c>
      <c r="T113" s="3">
        <v>43201.614583333299</v>
      </c>
    </row>
    <row r="114" spans="1:20" ht="14.4" customHeight="1" x14ac:dyDescent="0.3">
      <c r="A114" s="1" t="s">
        <v>97</v>
      </c>
      <c r="B114" s="1" t="s">
        <v>98</v>
      </c>
      <c r="C114" s="3">
        <v>43068.427083333299</v>
      </c>
      <c r="D114" s="2">
        <v>38</v>
      </c>
      <c r="E114" s="2">
        <v>28.3</v>
      </c>
      <c r="H114" s="2">
        <f t="shared" si="13"/>
        <v>1.5797835966168101</v>
      </c>
      <c r="I114" s="2">
        <f t="shared" si="14"/>
        <v>1.4517864355242902</v>
      </c>
      <c r="J114" s="2">
        <f t="shared" si="15"/>
        <v>38000</v>
      </c>
      <c r="K114" s="2">
        <f t="shared" si="16"/>
        <v>28300</v>
      </c>
      <c r="L114" s="2">
        <f t="shared" si="17"/>
        <v>4.5797835966168101</v>
      </c>
      <c r="M114" s="2">
        <f t="shared" si="18"/>
        <v>4.4517864355242907</v>
      </c>
      <c r="N114" s="1" t="s">
        <v>12</v>
      </c>
      <c r="O114" s="1" t="s">
        <v>12</v>
      </c>
      <c r="P114" s="1" t="s">
        <v>12</v>
      </c>
      <c r="Q114" s="2">
        <v>1000</v>
      </c>
      <c r="R114" s="2">
        <v>1000</v>
      </c>
      <c r="S114" s="2">
        <f t="shared" si="19"/>
        <v>3</v>
      </c>
      <c r="T114" s="3">
        <v>43068.427083333299</v>
      </c>
    </row>
    <row r="115" spans="1:20" ht="14.4" customHeight="1" x14ac:dyDescent="0.3">
      <c r="A115" s="1" t="s">
        <v>97</v>
      </c>
      <c r="B115" s="1" t="s">
        <v>99</v>
      </c>
      <c r="C115" s="3">
        <v>43073.46875</v>
      </c>
      <c r="D115" s="2">
        <v>73.7</v>
      </c>
      <c r="E115" s="2">
        <v>27.7</v>
      </c>
      <c r="H115" s="2">
        <f t="shared" si="13"/>
        <v>1.8674674878590516</v>
      </c>
      <c r="I115" s="2">
        <f t="shared" si="14"/>
        <v>1.4424797690644486</v>
      </c>
      <c r="J115" s="2">
        <f t="shared" si="15"/>
        <v>36850</v>
      </c>
      <c r="K115" s="2">
        <f t="shared" si="16"/>
        <v>13850</v>
      </c>
      <c r="L115" s="2">
        <f t="shared" si="17"/>
        <v>4.5664374921950701</v>
      </c>
      <c r="M115" s="2">
        <f t="shared" si="18"/>
        <v>4.1414497734004669</v>
      </c>
      <c r="N115" s="1" t="s">
        <v>100</v>
      </c>
      <c r="O115" s="1" t="s">
        <v>15</v>
      </c>
      <c r="P115" s="1" t="s">
        <v>16</v>
      </c>
      <c r="Q115" s="2">
        <v>500</v>
      </c>
      <c r="R115" s="2">
        <v>500</v>
      </c>
      <c r="S115" s="2">
        <f t="shared" si="19"/>
        <v>2.6989700043360187</v>
      </c>
      <c r="T115" s="3">
        <v>43073.46875</v>
      </c>
    </row>
    <row r="116" spans="1:20" ht="14.4" customHeight="1" x14ac:dyDescent="0.3">
      <c r="A116" s="1" t="s">
        <v>97</v>
      </c>
      <c r="B116" s="1" t="s">
        <v>101</v>
      </c>
      <c r="C116" s="3">
        <v>43084.572916666701</v>
      </c>
      <c r="D116" s="2">
        <v>56.7</v>
      </c>
      <c r="E116" s="2">
        <v>17.2</v>
      </c>
      <c r="H116" s="2">
        <f t="shared" si="13"/>
        <v>1.7535830588929067</v>
      </c>
      <c r="I116" s="2">
        <f t="shared" si="14"/>
        <v>1.2355284469075489</v>
      </c>
      <c r="J116" s="2">
        <f t="shared" si="15"/>
        <v>22680</v>
      </c>
      <c r="K116" s="2">
        <f t="shared" si="16"/>
        <v>6880</v>
      </c>
      <c r="L116" s="2">
        <f t="shared" si="17"/>
        <v>4.355643050220869</v>
      </c>
      <c r="M116" s="2">
        <f t="shared" si="18"/>
        <v>3.8375884382355112</v>
      </c>
      <c r="N116" s="1" t="s">
        <v>102</v>
      </c>
      <c r="O116" s="1" t="s">
        <v>15</v>
      </c>
      <c r="P116" s="1" t="s">
        <v>27</v>
      </c>
      <c r="Q116" s="2">
        <v>400</v>
      </c>
      <c r="R116" s="2">
        <v>400</v>
      </c>
      <c r="S116" s="2">
        <f t="shared" si="19"/>
        <v>2.6020599913279625</v>
      </c>
      <c r="T116" s="3">
        <v>43084.572916666701</v>
      </c>
    </row>
    <row r="117" spans="1:20" ht="14.4" customHeight="1" x14ac:dyDescent="0.3">
      <c r="A117" s="1" t="s">
        <v>97</v>
      </c>
      <c r="B117" s="1" t="s">
        <v>103</v>
      </c>
      <c r="C117" s="3">
        <v>43088.520833333299</v>
      </c>
      <c r="D117" s="2">
        <v>25</v>
      </c>
      <c r="E117" s="2">
        <v>23.6</v>
      </c>
      <c r="H117" s="2">
        <f t="shared" si="13"/>
        <v>1.3979400086720377</v>
      </c>
      <c r="I117" s="2">
        <f t="shared" si="14"/>
        <v>1.3729120029701065</v>
      </c>
      <c r="J117" s="2">
        <f t="shared" si="15"/>
        <v>10000</v>
      </c>
      <c r="K117" s="2">
        <f t="shared" si="16"/>
        <v>9440</v>
      </c>
      <c r="L117" s="2">
        <f t="shared" si="17"/>
        <v>4</v>
      </c>
      <c r="M117" s="2">
        <f t="shared" si="18"/>
        <v>3.9749719942980688</v>
      </c>
      <c r="N117" s="1" t="s">
        <v>104</v>
      </c>
      <c r="O117" s="1" t="s">
        <v>15</v>
      </c>
      <c r="P117" s="1" t="s">
        <v>27</v>
      </c>
      <c r="Q117" s="2">
        <v>400</v>
      </c>
      <c r="R117" s="2">
        <v>400</v>
      </c>
      <c r="S117" s="2">
        <f t="shared" si="19"/>
        <v>2.6020599913279625</v>
      </c>
      <c r="T117" s="3">
        <v>43088.520833333299</v>
      </c>
    </row>
    <row r="118" spans="1:20" ht="14.4" customHeight="1" x14ac:dyDescent="0.3">
      <c r="A118" s="1" t="s">
        <v>97</v>
      </c>
      <c r="B118" s="1" t="s">
        <v>105</v>
      </c>
      <c r="C118" s="3">
        <v>43136.510416666701</v>
      </c>
      <c r="D118" s="2">
        <v>46</v>
      </c>
      <c r="E118" s="2">
        <v>37.799999999999997</v>
      </c>
      <c r="H118" s="2">
        <f t="shared" si="13"/>
        <v>1.6627578316815741</v>
      </c>
      <c r="I118" s="2">
        <f t="shared" si="14"/>
        <v>1.5774917998372253</v>
      </c>
      <c r="J118" s="2">
        <f t="shared" si="15"/>
        <v>9200</v>
      </c>
      <c r="K118" s="2">
        <f t="shared" si="16"/>
        <v>7559.9999999999991</v>
      </c>
      <c r="L118" s="2">
        <f t="shared" si="17"/>
        <v>3.9637878273455551</v>
      </c>
      <c r="M118" s="2">
        <f t="shared" si="18"/>
        <v>3.8785217955012063</v>
      </c>
      <c r="N118" s="1" t="s">
        <v>12</v>
      </c>
      <c r="O118" s="1" t="s">
        <v>12</v>
      </c>
      <c r="P118" s="1" t="s">
        <v>22</v>
      </c>
      <c r="Q118" s="2">
        <v>200</v>
      </c>
      <c r="R118" s="2">
        <v>200</v>
      </c>
      <c r="S118" s="2">
        <f t="shared" si="19"/>
        <v>2.3010299956639813</v>
      </c>
      <c r="T118" s="3">
        <v>43136.510416666701</v>
      </c>
    </row>
    <row r="119" spans="1:20" ht="14.4" customHeight="1" x14ac:dyDescent="0.3">
      <c r="A119" s="1" t="s">
        <v>97</v>
      </c>
      <c r="B119" s="1" t="s">
        <v>106</v>
      </c>
      <c r="C119" s="3">
        <v>43152.572916666701</v>
      </c>
      <c r="D119" s="2">
        <v>288</v>
      </c>
      <c r="E119" s="2">
        <v>204</v>
      </c>
      <c r="H119" s="2">
        <f t="shared" si="13"/>
        <v>2.459392487759231</v>
      </c>
      <c r="I119" s="2">
        <f t="shared" si="14"/>
        <v>2.3096301674258988</v>
      </c>
      <c r="J119" s="2">
        <f t="shared" si="15"/>
        <v>2966400.8640000001</v>
      </c>
      <c r="K119" s="2">
        <f t="shared" si="16"/>
        <v>2101200.6120000002</v>
      </c>
      <c r="L119" s="2">
        <f t="shared" si="17"/>
        <v>6.4722298389579231</v>
      </c>
      <c r="M119" s="2">
        <f t="shared" si="18"/>
        <v>6.3224675186245909</v>
      </c>
      <c r="N119" s="1" t="s">
        <v>107</v>
      </c>
      <c r="O119" s="1" t="s">
        <v>12</v>
      </c>
      <c r="P119" s="1" t="s">
        <v>12</v>
      </c>
      <c r="Q119" s="2">
        <v>10300.003000000001</v>
      </c>
      <c r="R119" s="2">
        <v>10300.003000000001</v>
      </c>
      <c r="S119" s="2">
        <f t="shared" si="19"/>
        <v>4.0128373511986926</v>
      </c>
      <c r="T119" s="3">
        <v>43152.572916666701</v>
      </c>
    </row>
    <row r="120" spans="1:20" ht="14.4" customHeight="1" x14ac:dyDescent="0.3">
      <c r="A120" s="1" t="s">
        <v>97</v>
      </c>
      <c r="B120" s="1" t="s">
        <v>108</v>
      </c>
      <c r="C120" s="3">
        <v>43157.510416666701</v>
      </c>
      <c r="D120" s="2">
        <v>239</v>
      </c>
      <c r="E120" s="2">
        <v>122</v>
      </c>
      <c r="H120" s="2">
        <f t="shared" si="13"/>
        <v>2.3783979009481375</v>
      </c>
      <c r="I120" s="2">
        <f t="shared" si="14"/>
        <v>2.0863598306747484</v>
      </c>
      <c r="J120" s="2">
        <f t="shared" si="15"/>
        <v>501900.0478</v>
      </c>
      <c r="K120" s="2">
        <f t="shared" si="16"/>
        <v>256200.02439999999</v>
      </c>
      <c r="L120" s="2">
        <f t="shared" si="17"/>
        <v>5.700617237043434</v>
      </c>
      <c r="M120" s="2">
        <f t="shared" si="18"/>
        <v>5.4085791667700445</v>
      </c>
      <c r="N120" s="1" t="s">
        <v>12</v>
      </c>
      <c r="O120" s="1" t="s">
        <v>12</v>
      </c>
      <c r="P120" s="1" t="s">
        <v>12</v>
      </c>
      <c r="Q120" s="2">
        <v>2100.0001999999999</v>
      </c>
      <c r="R120" s="2">
        <v>2100.0001999999999</v>
      </c>
      <c r="S120" s="2">
        <f t="shared" si="19"/>
        <v>3.3222193360952965</v>
      </c>
      <c r="T120" s="3">
        <v>43157.510416666701</v>
      </c>
    </row>
    <row r="121" spans="1:20" ht="14.4" customHeight="1" x14ac:dyDescent="0.3">
      <c r="A121" s="1" t="s">
        <v>97</v>
      </c>
      <c r="B121" s="1" t="s">
        <v>109</v>
      </c>
      <c r="C121" s="3">
        <v>43168.458333333299</v>
      </c>
      <c r="D121" s="2">
        <v>34.799999999999997</v>
      </c>
      <c r="E121" s="2">
        <v>28.5</v>
      </c>
      <c r="H121" s="2">
        <f t="shared" si="13"/>
        <v>1.541579243946581</v>
      </c>
      <c r="I121" s="2">
        <f t="shared" si="14"/>
        <v>1.4548448600085102</v>
      </c>
      <c r="J121" s="2">
        <f t="shared" si="15"/>
        <v>80040.006959999999</v>
      </c>
      <c r="K121" s="2">
        <f t="shared" si="16"/>
        <v>65550.005699999994</v>
      </c>
      <c r="L121" s="2">
        <f t="shared" si="17"/>
        <v>4.90330711772891</v>
      </c>
      <c r="M121" s="2">
        <f t="shared" si="18"/>
        <v>4.8165727337908386</v>
      </c>
      <c r="N121" s="1" t="s">
        <v>110</v>
      </c>
      <c r="O121" s="1" t="s">
        <v>12</v>
      </c>
      <c r="P121" s="1" t="s">
        <v>12</v>
      </c>
      <c r="Q121" s="2">
        <v>2300.0001999999999</v>
      </c>
      <c r="R121" s="2">
        <v>2300.0001999999999</v>
      </c>
      <c r="S121" s="2">
        <f t="shared" si="19"/>
        <v>3.3617278737823288</v>
      </c>
      <c r="T121" s="3">
        <v>43168.458333333299</v>
      </c>
    </row>
    <row r="122" spans="1:20" ht="14.4" customHeight="1" x14ac:dyDescent="0.3">
      <c r="A122" s="1" t="s">
        <v>97</v>
      </c>
      <c r="B122" s="1" t="s">
        <v>111</v>
      </c>
      <c r="C122" s="3">
        <v>43181.489583333299</v>
      </c>
      <c r="D122" s="2">
        <v>28.8</v>
      </c>
      <c r="E122" s="2">
        <v>27.4</v>
      </c>
      <c r="H122" s="2">
        <f t="shared" si="13"/>
        <v>1.4593924877592308</v>
      </c>
      <c r="I122" s="2">
        <f t="shared" si="14"/>
        <v>1.4377505628203879</v>
      </c>
      <c r="J122" s="2">
        <f t="shared" si="15"/>
        <v>20160.00288</v>
      </c>
      <c r="K122" s="2">
        <f t="shared" si="16"/>
        <v>19180.00274</v>
      </c>
      <c r="L122" s="2">
        <f t="shared" si="17"/>
        <v>4.3044905898155523</v>
      </c>
      <c r="M122" s="2">
        <f t="shared" si="18"/>
        <v>4.2828486648767088</v>
      </c>
      <c r="N122" s="1" t="s">
        <v>112</v>
      </c>
      <c r="O122" s="1" t="s">
        <v>12</v>
      </c>
      <c r="P122" s="1" t="s">
        <v>12</v>
      </c>
      <c r="Q122" s="2">
        <v>700.00009999999997</v>
      </c>
      <c r="R122" s="2">
        <v>700.00009999999997</v>
      </c>
      <c r="S122" s="2">
        <f t="shared" si="19"/>
        <v>2.8450981020563213</v>
      </c>
      <c r="T122" s="3">
        <v>43181.489583333299</v>
      </c>
    </row>
    <row r="123" spans="1:20" ht="14.4" customHeight="1" x14ac:dyDescent="0.3">
      <c r="A123" s="1" t="s">
        <v>97</v>
      </c>
      <c r="B123" s="1" t="s">
        <v>113</v>
      </c>
      <c r="C123" s="3">
        <v>43190.572916666701</v>
      </c>
      <c r="D123" s="4">
        <v>402.25</v>
      </c>
      <c r="E123" s="4">
        <v>122</v>
      </c>
      <c r="H123" s="2">
        <f t="shared" si="13"/>
        <v>2.6044960527710672</v>
      </c>
      <c r="I123" s="2">
        <f t="shared" si="14"/>
        <v>2.0863598306747484</v>
      </c>
      <c r="J123" s="2">
        <f t="shared" si="15"/>
        <v>1206750</v>
      </c>
      <c r="K123" s="2">
        <f t="shared" si="16"/>
        <v>366000</v>
      </c>
      <c r="L123" s="2">
        <f t="shared" si="17"/>
        <v>6.0816173074907294</v>
      </c>
      <c r="M123" s="2">
        <f t="shared" si="18"/>
        <v>5.563481085394411</v>
      </c>
      <c r="N123" s="1" t="s">
        <v>114</v>
      </c>
      <c r="O123" s="1" t="s">
        <v>12</v>
      </c>
      <c r="P123" s="1" t="s">
        <v>12</v>
      </c>
      <c r="Q123" s="2">
        <v>3000</v>
      </c>
      <c r="R123" s="2">
        <v>3000</v>
      </c>
      <c r="S123" s="2">
        <f t="shared" si="19"/>
        <v>3.4771212547196626</v>
      </c>
      <c r="T123" s="3">
        <v>43190.572916666701</v>
      </c>
    </row>
    <row r="124" spans="1:20" ht="14.4" customHeight="1" x14ac:dyDescent="0.3">
      <c r="A124" s="1" t="s">
        <v>97</v>
      </c>
      <c r="B124" s="1" t="s">
        <v>115</v>
      </c>
      <c r="C124" s="3">
        <v>43201.5625</v>
      </c>
      <c r="D124" s="2">
        <v>31.3</v>
      </c>
      <c r="E124" s="2">
        <v>27.4</v>
      </c>
      <c r="H124" s="2">
        <f t="shared" si="13"/>
        <v>1.4955443375464486</v>
      </c>
      <c r="I124" s="2">
        <f t="shared" si="14"/>
        <v>1.4377505628203879</v>
      </c>
      <c r="J124" s="2">
        <f t="shared" si="15"/>
        <v>6260</v>
      </c>
      <c r="K124" s="2">
        <f t="shared" si="16"/>
        <v>5480</v>
      </c>
      <c r="L124" s="2">
        <f t="shared" si="17"/>
        <v>3.7965743332104296</v>
      </c>
      <c r="M124" s="2">
        <f t="shared" si="18"/>
        <v>3.7387805584843692</v>
      </c>
      <c r="N124" s="1" t="s">
        <v>116</v>
      </c>
      <c r="O124" s="1" t="s">
        <v>12</v>
      </c>
      <c r="P124" s="1" t="s">
        <v>12</v>
      </c>
      <c r="Q124" s="2">
        <v>200</v>
      </c>
      <c r="R124" s="2">
        <v>200</v>
      </c>
      <c r="S124" s="2">
        <f t="shared" si="19"/>
        <v>2.3010299956639813</v>
      </c>
      <c r="T124" s="3">
        <v>43201.5625</v>
      </c>
    </row>
    <row r="125" spans="1:20" ht="14.4" customHeight="1" x14ac:dyDescent="0.3">
      <c r="A125" s="1" t="s">
        <v>243</v>
      </c>
      <c r="B125" s="1" t="s">
        <v>244</v>
      </c>
      <c r="C125" s="3">
        <v>43068.5</v>
      </c>
      <c r="D125" s="2">
        <v>53.7</v>
      </c>
      <c r="E125" s="2">
        <v>10.7</v>
      </c>
      <c r="H125" s="2">
        <f t="shared" si="13"/>
        <v>1.7299742856995557</v>
      </c>
      <c r="I125" s="2">
        <f t="shared" si="14"/>
        <v>1.0293837776852097</v>
      </c>
      <c r="J125" s="2">
        <f t="shared" si="15"/>
        <v>5370</v>
      </c>
      <c r="K125" s="2">
        <f t="shared" si="16"/>
        <v>1070</v>
      </c>
      <c r="L125" s="2">
        <f t="shared" si="17"/>
        <v>3.7299742856995555</v>
      </c>
      <c r="M125" s="2">
        <f t="shared" si="18"/>
        <v>3.0293837776852097</v>
      </c>
      <c r="N125" s="1" t="s">
        <v>12</v>
      </c>
      <c r="O125" s="1" t="s">
        <v>12</v>
      </c>
      <c r="P125" s="1" t="s">
        <v>12</v>
      </c>
      <c r="Q125" s="2">
        <v>100</v>
      </c>
      <c r="R125" s="2">
        <v>100</v>
      </c>
      <c r="S125" s="2">
        <f t="shared" si="19"/>
        <v>2</v>
      </c>
      <c r="T125" s="3">
        <v>43068.5</v>
      </c>
    </row>
    <row r="126" spans="1:20" ht="14.4" customHeight="1" x14ac:dyDescent="0.3">
      <c r="A126" s="1" t="s">
        <v>243</v>
      </c>
      <c r="B126" s="1" t="s">
        <v>245</v>
      </c>
      <c r="C126" s="3">
        <v>43073.552083333299</v>
      </c>
      <c r="D126" s="2">
        <v>40.5</v>
      </c>
      <c r="E126" s="2">
        <v>9.6</v>
      </c>
      <c r="H126" s="2">
        <f t="shared" si="13"/>
        <v>1.6074550232146685</v>
      </c>
      <c r="I126" s="2">
        <f t="shared" si="14"/>
        <v>0.98227123303956843</v>
      </c>
      <c r="J126" s="2">
        <f t="shared" si="15"/>
        <v>8100</v>
      </c>
      <c r="K126" s="2">
        <f t="shared" si="16"/>
        <v>1920</v>
      </c>
      <c r="L126" s="2">
        <f t="shared" si="17"/>
        <v>3.90848501887865</v>
      </c>
      <c r="M126" s="2">
        <f t="shared" si="18"/>
        <v>3.2833012287035497</v>
      </c>
      <c r="N126" s="1" t="s">
        <v>246</v>
      </c>
      <c r="O126" s="1" t="s">
        <v>15</v>
      </c>
      <c r="P126" s="1" t="s">
        <v>16</v>
      </c>
      <c r="Q126" s="2">
        <v>200</v>
      </c>
      <c r="R126" s="2">
        <v>200</v>
      </c>
      <c r="S126" s="2">
        <f t="shared" si="19"/>
        <v>2.3010299956639813</v>
      </c>
      <c r="T126" s="3">
        <v>43073.552083333299</v>
      </c>
    </row>
    <row r="127" spans="1:20" ht="14.4" customHeight="1" x14ac:dyDescent="0.3">
      <c r="A127" s="1" t="s">
        <v>243</v>
      </c>
      <c r="B127" s="1" t="s">
        <v>247</v>
      </c>
      <c r="C127" s="3">
        <v>43084.552083333299</v>
      </c>
      <c r="D127" s="2">
        <v>12</v>
      </c>
      <c r="E127" s="2">
        <v>9.9</v>
      </c>
      <c r="H127" s="2">
        <f t="shared" si="13"/>
        <v>1.0791812460476249</v>
      </c>
      <c r="I127" s="2">
        <f t="shared" si="14"/>
        <v>0.9956351945975499</v>
      </c>
      <c r="J127" s="2">
        <f t="shared" si="15"/>
        <v>1200</v>
      </c>
      <c r="K127" s="2">
        <f t="shared" si="16"/>
        <v>990</v>
      </c>
      <c r="L127" s="2">
        <f t="shared" si="17"/>
        <v>3.0791812460476247</v>
      </c>
      <c r="M127" s="2">
        <f t="shared" si="18"/>
        <v>2.9956351945975501</v>
      </c>
      <c r="N127" s="1" t="s">
        <v>248</v>
      </c>
      <c r="O127" s="1" t="s">
        <v>15</v>
      </c>
      <c r="P127" s="1" t="s">
        <v>27</v>
      </c>
      <c r="Q127" s="2">
        <v>100</v>
      </c>
      <c r="R127" s="2">
        <v>100</v>
      </c>
      <c r="S127" s="2">
        <f t="shared" si="19"/>
        <v>2</v>
      </c>
      <c r="T127" s="3">
        <v>43084.552083333299</v>
      </c>
    </row>
    <row r="128" spans="1:20" ht="14.4" customHeight="1" x14ac:dyDescent="0.3">
      <c r="A128" s="1" t="s">
        <v>243</v>
      </c>
      <c r="B128" s="1" t="s">
        <v>249</v>
      </c>
      <c r="C128" s="3">
        <v>43088.541666666701</v>
      </c>
      <c r="D128" s="2">
        <v>24.6</v>
      </c>
      <c r="E128" s="2">
        <v>19.3</v>
      </c>
      <c r="H128" s="2">
        <f t="shared" si="13"/>
        <v>1.3909351071033791</v>
      </c>
      <c r="I128" s="2">
        <f t="shared" si="14"/>
        <v>1.2855573090077739</v>
      </c>
      <c r="J128" s="2">
        <f t="shared" si="15"/>
        <v>7380</v>
      </c>
      <c r="K128" s="2">
        <f t="shared" si="16"/>
        <v>5790</v>
      </c>
      <c r="L128" s="2">
        <f t="shared" si="17"/>
        <v>3.8680563618230415</v>
      </c>
      <c r="M128" s="2">
        <f t="shared" si="18"/>
        <v>3.762678563727436</v>
      </c>
      <c r="N128" s="1" t="s">
        <v>250</v>
      </c>
      <c r="O128" s="1" t="s">
        <v>15</v>
      </c>
      <c r="P128" s="1" t="s">
        <v>19</v>
      </c>
      <c r="Q128" s="2">
        <v>300</v>
      </c>
      <c r="R128" s="2">
        <v>300</v>
      </c>
      <c r="S128" s="2">
        <f t="shared" si="19"/>
        <v>2.4771212547196626</v>
      </c>
      <c r="T128" s="3">
        <v>43088.541666666701</v>
      </c>
    </row>
    <row r="129" spans="1:20" ht="14.4" customHeight="1" x14ac:dyDescent="0.3">
      <c r="A129" s="1" t="s">
        <v>243</v>
      </c>
      <c r="B129" s="1" t="s">
        <v>251</v>
      </c>
      <c r="C129" s="3">
        <v>43096.5625</v>
      </c>
      <c r="D129" s="2">
        <v>26.4</v>
      </c>
      <c r="E129" s="2">
        <v>12.1</v>
      </c>
      <c r="H129" s="2">
        <f t="shared" si="13"/>
        <v>1.4216039268698311</v>
      </c>
      <c r="I129" s="2">
        <f t="shared" si="14"/>
        <v>1.0827853703164501</v>
      </c>
      <c r="J129" s="2">
        <f t="shared" si="15"/>
        <v>5280</v>
      </c>
      <c r="K129" s="2">
        <f t="shared" si="16"/>
        <v>2420</v>
      </c>
      <c r="L129" s="2">
        <f t="shared" si="17"/>
        <v>3.7226339225338121</v>
      </c>
      <c r="M129" s="2">
        <f t="shared" si="18"/>
        <v>3.3838153659804311</v>
      </c>
      <c r="N129" s="1" t="s">
        <v>12</v>
      </c>
      <c r="O129" s="1" t="s">
        <v>12</v>
      </c>
      <c r="P129" s="1" t="s">
        <v>12</v>
      </c>
      <c r="Q129" s="2">
        <v>200</v>
      </c>
      <c r="R129" s="2">
        <v>200</v>
      </c>
      <c r="S129" s="2">
        <f t="shared" si="19"/>
        <v>2.3010299956639813</v>
      </c>
      <c r="T129" s="3">
        <v>43096.5625</v>
      </c>
    </row>
    <row r="130" spans="1:20" ht="14.4" customHeight="1" x14ac:dyDescent="0.3">
      <c r="A130" s="1" t="s">
        <v>243</v>
      </c>
      <c r="B130" s="1" t="s">
        <v>252</v>
      </c>
      <c r="C130" s="3">
        <v>43109.46875</v>
      </c>
      <c r="F130" s="4">
        <v>71.2</v>
      </c>
      <c r="G130" s="4">
        <v>12.1</v>
      </c>
      <c r="H130" s="2">
        <f>LOG10(F130)</f>
        <v>1.8524799936368563</v>
      </c>
      <c r="I130" s="2">
        <f>LOG10(G130)</f>
        <v>1.0827853703164501</v>
      </c>
      <c r="J130" s="2">
        <f>F130*R130</f>
        <v>7120</v>
      </c>
      <c r="K130" s="2">
        <f>G130*R130</f>
        <v>1210</v>
      </c>
      <c r="L130" s="2">
        <f t="shared" si="17"/>
        <v>3.8524799936368566</v>
      </c>
      <c r="M130" s="2">
        <f t="shared" si="18"/>
        <v>3.0827853703164503</v>
      </c>
      <c r="N130" s="1" t="s">
        <v>12</v>
      </c>
      <c r="O130" s="1" t="s">
        <v>12</v>
      </c>
      <c r="P130" s="1" t="s">
        <v>12</v>
      </c>
      <c r="Q130" s="2">
        <v>100</v>
      </c>
      <c r="R130" s="2">
        <v>100</v>
      </c>
      <c r="S130" s="2">
        <f t="shared" si="19"/>
        <v>2</v>
      </c>
      <c r="T130" s="3">
        <v>43109.46875</v>
      </c>
    </row>
    <row r="131" spans="1:20" ht="14.4" customHeight="1" x14ac:dyDescent="0.3">
      <c r="A131" s="1" t="s">
        <v>243</v>
      </c>
      <c r="B131" s="1" t="s">
        <v>253</v>
      </c>
      <c r="C131" s="3">
        <v>43116.541666666701</v>
      </c>
      <c r="D131" s="2">
        <v>30.7</v>
      </c>
      <c r="E131" s="2">
        <v>12</v>
      </c>
      <c r="H131" s="2">
        <f t="shared" ref="H131:H159" si="20">LOG10(D131)</f>
        <v>1.4871383754771865</v>
      </c>
      <c r="I131" s="2">
        <f t="shared" ref="I131:I159" si="21">LOG10(E131)</f>
        <v>1.0791812460476249</v>
      </c>
      <c r="J131" s="2">
        <f t="shared" ref="J131:J159" si="22">D131*R131</f>
        <v>27630.003069999999</v>
      </c>
      <c r="K131" s="2">
        <f t="shared" ref="K131:K159" si="23">E131*R131</f>
        <v>10800.001199999999</v>
      </c>
      <c r="L131" s="2">
        <f t="shared" ref="L131:L159" si="24">LOG10(J131)</f>
        <v>4.4413809331714509</v>
      </c>
      <c r="M131" s="2">
        <f t="shared" ref="M131:M159" si="25">LOG10(K131)</f>
        <v>4.033423803741889</v>
      </c>
      <c r="N131" s="1" t="s">
        <v>254</v>
      </c>
      <c r="O131" s="1" t="s">
        <v>15</v>
      </c>
      <c r="P131" s="1" t="s">
        <v>54</v>
      </c>
      <c r="Q131" s="2">
        <v>900.00009999999997</v>
      </c>
      <c r="R131" s="2">
        <v>900.00009999999997</v>
      </c>
      <c r="S131" s="2">
        <f t="shared" ref="S131:S159" si="26">LOG10(R131)</f>
        <v>2.9542425576942648</v>
      </c>
      <c r="T131" s="3">
        <v>43116.541666666701</v>
      </c>
    </row>
    <row r="132" spans="1:20" ht="14.4" customHeight="1" x14ac:dyDescent="0.3">
      <c r="A132" s="1" t="s">
        <v>243</v>
      </c>
      <c r="B132" s="1" t="s">
        <v>255</v>
      </c>
      <c r="C132" s="3">
        <v>43125.4375</v>
      </c>
      <c r="D132" s="2">
        <v>20.3</v>
      </c>
      <c r="E132" s="2">
        <v>15.3</v>
      </c>
      <c r="H132" s="2">
        <f t="shared" si="20"/>
        <v>1.307496037913213</v>
      </c>
      <c r="I132" s="2">
        <f t="shared" si="21"/>
        <v>1.1846914308175989</v>
      </c>
      <c r="J132" s="2">
        <f t="shared" si="22"/>
        <v>24360.00203</v>
      </c>
      <c r="K132" s="2">
        <f t="shared" si="23"/>
        <v>18360.001530000001</v>
      </c>
      <c r="L132" s="2">
        <f t="shared" si="24"/>
        <v>4.3866773201520433</v>
      </c>
      <c r="M132" s="2">
        <f t="shared" si="25"/>
        <v>4.2638727130564291</v>
      </c>
      <c r="N132" s="1" t="s">
        <v>12</v>
      </c>
      <c r="O132" s="1" t="s">
        <v>12</v>
      </c>
      <c r="P132" s="1" t="s">
        <v>22</v>
      </c>
      <c r="Q132" s="2">
        <v>1200.0001</v>
      </c>
      <c r="R132" s="2">
        <v>1200.0001</v>
      </c>
      <c r="S132" s="2">
        <f t="shared" si="26"/>
        <v>3.0791812822388303</v>
      </c>
      <c r="T132" s="3">
        <v>43125.4375</v>
      </c>
    </row>
    <row r="133" spans="1:20" ht="14.4" customHeight="1" x14ac:dyDescent="0.3">
      <c r="A133" s="1" t="s">
        <v>243</v>
      </c>
      <c r="B133" s="1" t="s">
        <v>256</v>
      </c>
      <c r="C133" s="3">
        <v>43132.552083333299</v>
      </c>
      <c r="D133" s="2">
        <v>17.95</v>
      </c>
      <c r="E133" s="2">
        <v>11.7</v>
      </c>
      <c r="H133" s="2">
        <f t="shared" si="20"/>
        <v>1.2540644529143379</v>
      </c>
      <c r="I133" s="2">
        <f t="shared" si="21"/>
        <v>1.0681858617461617</v>
      </c>
      <c r="J133" s="2">
        <f t="shared" si="22"/>
        <v>8975</v>
      </c>
      <c r="K133" s="2">
        <f t="shared" si="23"/>
        <v>5850</v>
      </c>
      <c r="L133" s="2">
        <f t="shared" si="24"/>
        <v>3.9530344572503568</v>
      </c>
      <c r="M133" s="2">
        <f t="shared" si="25"/>
        <v>3.7671558660821804</v>
      </c>
      <c r="N133" s="1" t="s">
        <v>257</v>
      </c>
      <c r="O133" s="1" t="s">
        <v>15</v>
      </c>
      <c r="P133" s="1" t="s">
        <v>19</v>
      </c>
      <c r="Q133" s="2">
        <v>500</v>
      </c>
      <c r="R133" s="2">
        <v>500</v>
      </c>
      <c r="S133" s="2">
        <f t="shared" si="26"/>
        <v>2.6989700043360187</v>
      </c>
      <c r="T133" s="3">
        <v>43132.552083333299</v>
      </c>
    </row>
    <row r="134" spans="1:20" ht="14.4" customHeight="1" x14ac:dyDescent="0.3">
      <c r="A134" s="1" t="s">
        <v>243</v>
      </c>
      <c r="B134" s="1" t="s">
        <v>258</v>
      </c>
      <c r="C134" s="3">
        <v>43136.520833333299</v>
      </c>
      <c r="D134" s="2">
        <v>16.7</v>
      </c>
      <c r="E134" s="2">
        <v>11</v>
      </c>
      <c r="H134" s="2">
        <f t="shared" si="20"/>
        <v>1.2227164711475833</v>
      </c>
      <c r="I134" s="2">
        <f t="shared" si="21"/>
        <v>1.0413926851582251</v>
      </c>
      <c r="J134" s="2">
        <f t="shared" si="22"/>
        <v>6680</v>
      </c>
      <c r="K134" s="2">
        <f t="shared" si="23"/>
        <v>4400</v>
      </c>
      <c r="L134" s="2">
        <f t="shared" si="24"/>
        <v>3.8247764624755458</v>
      </c>
      <c r="M134" s="2">
        <f t="shared" si="25"/>
        <v>3.6434526764861874</v>
      </c>
      <c r="N134" s="1" t="s">
        <v>12</v>
      </c>
      <c r="O134" s="1" t="s">
        <v>12</v>
      </c>
      <c r="P134" s="1" t="s">
        <v>12</v>
      </c>
      <c r="Q134" s="2">
        <v>400</v>
      </c>
      <c r="R134" s="2">
        <v>400</v>
      </c>
      <c r="S134" s="2">
        <f t="shared" si="26"/>
        <v>2.6020599913279625</v>
      </c>
      <c r="T134" s="3">
        <v>43136.520833333299</v>
      </c>
    </row>
    <row r="135" spans="1:20" ht="14.4" customHeight="1" x14ac:dyDescent="0.3">
      <c r="A135" s="1" t="s">
        <v>243</v>
      </c>
      <c r="B135" s="1" t="s">
        <v>259</v>
      </c>
      <c r="C135" s="3">
        <v>43152.65625</v>
      </c>
      <c r="D135" s="2">
        <v>100</v>
      </c>
      <c r="E135" s="2">
        <v>59.6</v>
      </c>
      <c r="H135" s="2">
        <f t="shared" si="20"/>
        <v>2</v>
      </c>
      <c r="I135" s="2">
        <f t="shared" si="21"/>
        <v>1.7752462597402365</v>
      </c>
      <c r="J135" s="2">
        <f t="shared" si="22"/>
        <v>399999.88</v>
      </c>
      <c r="K135" s="2">
        <f t="shared" si="23"/>
        <v>238399.92848</v>
      </c>
      <c r="L135" s="2">
        <f t="shared" si="24"/>
        <v>5.6020598610395984</v>
      </c>
      <c r="M135" s="2">
        <f t="shared" si="25"/>
        <v>5.3773061207798349</v>
      </c>
      <c r="N135" s="1" t="s">
        <v>260</v>
      </c>
      <c r="O135" s="1" t="s">
        <v>12</v>
      </c>
      <c r="P135" s="1" t="s">
        <v>12</v>
      </c>
      <c r="Q135" s="2">
        <v>3999.9987999999998</v>
      </c>
      <c r="R135" s="2">
        <v>3999.9987999999998</v>
      </c>
      <c r="S135" s="2">
        <f t="shared" si="26"/>
        <v>3.6020598610395984</v>
      </c>
      <c r="T135" s="3">
        <v>43152.65625</v>
      </c>
    </row>
    <row r="136" spans="1:20" ht="14.4" customHeight="1" x14ac:dyDescent="0.3">
      <c r="A136" s="1" t="s">
        <v>243</v>
      </c>
      <c r="B136" s="1" t="s">
        <v>261</v>
      </c>
      <c r="C136" s="3">
        <v>43157.4375</v>
      </c>
      <c r="D136" s="2">
        <v>30.3</v>
      </c>
      <c r="E136" s="2">
        <v>14.7</v>
      </c>
      <c r="H136" s="2">
        <f t="shared" si="20"/>
        <v>1.481442628502305</v>
      </c>
      <c r="I136" s="2">
        <f t="shared" si="21"/>
        <v>1.167317334748176</v>
      </c>
      <c r="J136" s="2">
        <f t="shared" si="22"/>
        <v>36360.00303</v>
      </c>
      <c r="K136" s="2">
        <f t="shared" si="23"/>
        <v>17640.001469999999</v>
      </c>
      <c r="L136" s="2">
        <f t="shared" si="24"/>
        <v>4.5606239107411355</v>
      </c>
      <c r="M136" s="2">
        <f t="shared" si="25"/>
        <v>4.2464986169870063</v>
      </c>
      <c r="N136" s="1" t="s">
        <v>12</v>
      </c>
      <c r="O136" s="1" t="s">
        <v>12</v>
      </c>
      <c r="P136" s="1" t="s">
        <v>12</v>
      </c>
      <c r="Q136" s="2">
        <v>1200.0001</v>
      </c>
      <c r="R136" s="2">
        <v>1200.0001</v>
      </c>
      <c r="S136" s="2">
        <f t="shared" si="26"/>
        <v>3.0791812822388303</v>
      </c>
      <c r="T136" s="3">
        <v>43157.4375</v>
      </c>
    </row>
    <row r="137" spans="1:20" ht="14.4" customHeight="1" x14ac:dyDescent="0.3">
      <c r="A137" s="1" t="s">
        <v>243</v>
      </c>
      <c r="B137" s="1" t="s">
        <v>262</v>
      </c>
      <c r="C137" s="3">
        <v>43168.510416666701</v>
      </c>
      <c r="D137" s="2">
        <v>82.7</v>
      </c>
      <c r="E137" s="2">
        <v>11.9</v>
      </c>
      <c r="H137" s="2">
        <f t="shared" si="20"/>
        <v>1.9175055095525466</v>
      </c>
      <c r="I137" s="2">
        <f t="shared" si="21"/>
        <v>1.0755469613925308</v>
      </c>
      <c r="J137" s="2">
        <f t="shared" si="22"/>
        <v>99240.008270000006</v>
      </c>
      <c r="K137" s="2">
        <f t="shared" si="23"/>
        <v>14280.001190000001</v>
      </c>
      <c r="L137" s="2">
        <f t="shared" si="24"/>
        <v>4.9966867917913769</v>
      </c>
      <c r="M137" s="2">
        <f t="shared" si="25"/>
        <v>4.1547282436313608</v>
      </c>
      <c r="N137" s="1" t="s">
        <v>263</v>
      </c>
      <c r="O137" s="1" t="s">
        <v>12</v>
      </c>
      <c r="P137" s="1" t="s">
        <v>12</v>
      </c>
      <c r="Q137" s="2">
        <v>1200.0001</v>
      </c>
      <c r="R137" s="2">
        <v>1200.0001</v>
      </c>
      <c r="S137" s="2">
        <f t="shared" si="26"/>
        <v>3.0791812822388303</v>
      </c>
      <c r="T137" s="3">
        <v>43168.510416666701</v>
      </c>
    </row>
    <row r="138" spans="1:20" ht="14.4" customHeight="1" x14ac:dyDescent="0.3">
      <c r="A138" s="1" t="s">
        <v>243</v>
      </c>
      <c r="B138" s="1" t="s">
        <v>264</v>
      </c>
      <c r="C138" s="3">
        <v>43181.541666666701</v>
      </c>
      <c r="D138" s="2">
        <v>23.65</v>
      </c>
      <c r="E138" s="2">
        <v>8.4550000000000001</v>
      </c>
      <c r="H138" s="2">
        <f t="shared" si="20"/>
        <v>1.3738311450738303</v>
      </c>
      <c r="I138" s="2">
        <f t="shared" si="21"/>
        <v>0.92711361193376052</v>
      </c>
      <c r="J138" s="2">
        <f t="shared" si="22"/>
        <v>14190.002364999998</v>
      </c>
      <c r="K138" s="2">
        <f t="shared" si="23"/>
        <v>5073.0008454999997</v>
      </c>
      <c r="L138" s="2">
        <f t="shared" si="24"/>
        <v>4.1519824678398818</v>
      </c>
      <c r="M138" s="2">
        <f t="shared" si="25"/>
        <v>3.7052649346998119</v>
      </c>
      <c r="N138" s="1" t="s">
        <v>265</v>
      </c>
      <c r="O138" s="1" t="s">
        <v>12</v>
      </c>
      <c r="P138" s="1" t="s">
        <v>12</v>
      </c>
      <c r="Q138" s="2">
        <v>600.00009999999997</v>
      </c>
      <c r="R138" s="2">
        <v>600.00009999999997</v>
      </c>
      <c r="S138" s="2">
        <f t="shared" si="26"/>
        <v>2.778151322766051</v>
      </c>
      <c r="T138" s="3">
        <v>43181.541666666701</v>
      </c>
    </row>
    <row r="139" spans="1:20" ht="14.4" customHeight="1" x14ac:dyDescent="0.3">
      <c r="A139" s="1" t="s">
        <v>243</v>
      </c>
      <c r="B139" s="1" t="s">
        <v>266</v>
      </c>
      <c r="C139" s="3">
        <v>43190.510416666701</v>
      </c>
      <c r="D139" s="2">
        <v>63.3</v>
      </c>
      <c r="E139" s="2">
        <v>30.7</v>
      </c>
      <c r="H139" s="2">
        <f t="shared" si="20"/>
        <v>1.801403710017355</v>
      </c>
      <c r="I139" s="2">
        <f t="shared" si="21"/>
        <v>1.4871383754771865</v>
      </c>
      <c r="J139" s="2">
        <f t="shared" si="22"/>
        <v>107610.00632999999</v>
      </c>
      <c r="K139" s="2">
        <f t="shared" si="23"/>
        <v>52190.003069999999</v>
      </c>
      <c r="L139" s="2">
        <f t="shared" si="24"/>
        <v>5.0318526569423625</v>
      </c>
      <c r="M139" s="2">
        <f t="shared" si="25"/>
        <v>4.7175873224021938</v>
      </c>
      <c r="N139" s="1" t="s">
        <v>104</v>
      </c>
      <c r="O139" s="1" t="s">
        <v>12</v>
      </c>
      <c r="P139" s="1" t="s">
        <v>12</v>
      </c>
      <c r="Q139" s="2">
        <v>1700.0001</v>
      </c>
      <c r="R139" s="2">
        <v>1700.0001</v>
      </c>
      <c r="S139" s="2">
        <f t="shared" si="26"/>
        <v>3.2304489469250073</v>
      </c>
      <c r="T139" s="3">
        <v>43190.510416666701</v>
      </c>
    </row>
    <row r="140" spans="1:20" ht="14.4" customHeight="1" x14ac:dyDescent="0.3">
      <c r="A140" s="1" t="s">
        <v>117</v>
      </c>
      <c r="B140" s="1" t="s">
        <v>118</v>
      </c>
      <c r="C140" s="3">
        <v>43068.479166666701</v>
      </c>
      <c r="D140" s="2">
        <v>59.7</v>
      </c>
      <c r="E140" s="2">
        <v>19.5</v>
      </c>
      <c r="H140" s="2">
        <f t="shared" si="20"/>
        <v>1.7759743311293692</v>
      </c>
      <c r="I140" s="2">
        <f t="shared" si="21"/>
        <v>1.2900346113625181</v>
      </c>
      <c r="J140" s="2">
        <f t="shared" si="22"/>
        <v>11940</v>
      </c>
      <c r="K140" s="2">
        <f t="shared" si="23"/>
        <v>3900</v>
      </c>
      <c r="L140" s="2">
        <f t="shared" si="24"/>
        <v>4.0770043267933502</v>
      </c>
      <c r="M140" s="2">
        <f t="shared" si="25"/>
        <v>3.5910646070264991</v>
      </c>
      <c r="N140" s="1" t="s">
        <v>12</v>
      </c>
      <c r="O140" s="1" t="s">
        <v>12</v>
      </c>
      <c r="P140" s="1" t="s">
        <v>12</v>
      </c>
      <c r="Q140" s="2">
        <v>200</v>
      </c>
      <c r="R140" s="2">
        <v>200</v>
      </c>
      <c r="S140" s="2">
        <f t="shared" si="26"/>
        <v>2.3010299956639813</v>
      </c>
      <c r="T140" s="3">
        <v>43068.479166666701</v>
      </c>
    </row>
    <row r="141" spans="1:20" ht="14.4" customHeight="1" x14ac:dyDescent="0.3">
      <c r="A141" s="1" t="s">
        <v>117</v>
      </c>
      <c r="B141" s="1" t="s">
        <v>119</v>
      </c>
      <c r="C141" s="3">
        <v>43073.520833333299</v>
      </c>
      <c r="D141" s="2">
        <v>35.4</v>
      </c>
      <c r="E141" s="2">
        <v>15.3</v>
      </c>
      <c r="H141" s="2">
        <f t="shared" si="20"/>
        <v>1.5490032620257879</v>
      </c>
      <c r="I141" s="2">
        <f t="shared" si="21"/>
        <v>1.1846914308175989</v>
      </c>
      <c r="J141" s="2">
        <f t="shared" si="22"/>
        <v>3540</v>
      </c>
      <c r="K141" s="2">
        <f t="shared" si="23"/>
        <v>1530</v>
      </c>
      <c r="L141" s="2">
        <f t="shared" si="24"/>
        <v>3.5490032620257876</v>
      </c>
      <c r="M141" s="2">
        <f t="shared" si="25"/>
        <v>3.1846914308175989</v>
      </c>
      <c r="N141" s="1" t="s">
        <v>120</v>
      </c>
      <c r="O141" s="1" t="s">
        <v>15</v>
      </c>
      <c r="P141" s="1" t="s">
        <v>16</v>
      </c>
      <c r="Q141" s="2">
        <v>100</v>
      </c>
      <c r="R141" s="2">
        <v>100</v>
      </c>
      <c r="S141" s="2">
        <f t="shared" si="26"/>
        <v>2</v>
      </c>
      <c r="T141" s="3">
        <v>43073.520833333299</v>
      </c>
    </row>
    <row r="142" spans="1:20" ht="14.4" customHeight="1" x14ac:dyDescent="0.3">
      <c r="A142" s="1" t="s">
        <v>117</v>
      </c>
      <c r="B142" s="1" t="s">
        <v>121</v>
      </c>
      <c r="C142" s="3">
        <v>43088.510416666701</v>
      </c>
      <c r="D142" s="2">
        <v>33.4</v>
      </c>
      <c r="E142" s="2">
        <v>19.899999999999999</v>
      </c>
      <c r="H142" s="2">
        <f t="shared" si="20"/>
        <v>1.5237464668115646</v>
      </c>
      <c r="I142" s="2">
        <f t="shared" si="21"/>
        <v>1.2988530764097066</v>
      </c>
      <c r="J142" s="2">
        <f t="shared" si="22"/>
        <v>1670</v>
      </c>
      <c r="K142" s="2">
        <f t="shared" si="23"/>
        <v>994.99999999999989</v>
      </c>
      <c r="L142" s="2">
        <f t="shared" si="24"/>
        <v>3.2227164711475833</v>
      </c>
      <c r="M142" s="2">
        <f t="shared" si="25"/>
        <v>2.9978230807457256</v>
      </c>
      <c r="N142" s="1" t="s">
        <v>122</v>
      </c>
      <c r="O142" s="1" t="s">
        <v>15</v>
      </c>
      <c r="P142" s="1" t="s">
        <v>19</v>
      </c>
      <c r="Q142" s="2">
        <v>0</v>
      </c>
      <c r="R142" s="2">
        <v>50</v>
      </c>
      <c r="S142" s="2">
        <f t="shared" si="26"/>
        <v>1.6989700043360187</v>
      </c>
      <c r="T142" s="3">
        <v>43088.510416666701</v>
      </c>
    </row>
    <row r="143" spans="1:20" ht="14.4" customHeight="1" x14ac:dyDescent="0.3">
      <c r="A143" s="1" t="s">
        <v>117</v>
      </c>
      <c r="B143" s="1" t="s">
        <v>123</v>
      </c>
      <c r="C143" s="3">
        <v>43109.572916666701</v>
      </c>
      <c r="F143" s="2">
        <v>23.5</v>
      </c>
      <c r="G143" s="2">
        <v>12.8</v>
      </c>
      <c r="N143" s="1" t="s">
        <v>12</v>
      </c>
      <c r="O143" s="1" t="s">
        <v>12</v>
      </c>
      <c r="P143" s="1" t="s">
        <v>12</v>
      </c>
      <c r="Q143" s="2">
        <v>0</v>
      </c>
      <c r="R143" s="2">
        <v>1</v>
      </c>
      <c r="S143" s="2">
        <f t="shared" si="26"/>
        <v>0</v>
      </c>
      <c r="T143" s="3">
        <v>43109.572916666701</v>
      </c>
    </row>
    <row r="144" spans="1:20" ht="14.4" customHeight="1" x14ac:dyDescent="0.3">
      <c r="A144" s="1" t="s">
        <v>117</v>
      </c>
      <c r="B144" s="1" t="s">
        <v>124</v>
      </c>
      <c r="C144" s="3">
        <v>43112.583333333299</v>
      </c>
      <c r="D144" s="2">
        <v>264.5</v>
      </c>
      <c r="E144" s="2">
        <v>219.3</v>
      </c>
      <c r="H144" s="2">
        <f t="shared" si="20"/>
        <v>2.4224256763712044</v>
      </c>
      <c r="I144" s="2">
        <f t="shared" si="21"/>
        <v>2.3410386316775229</v>
      </c>
      <c r="J144" s="2">
        <f t="shared" si="22"/>
        <v>978650</v>
      </c>
      <c r="K144" s="2">
        <f t="shared" si="23"/>
        <v>811410</v>
      </c>
      <c r="L144" s="2">
        <f t="shared" si="24"/>
        <v>5.9906274004381999</v>
      </c>
      <c r="M144" s="2">
        <f t="shared" si="25"/>
        <v>5.9092403557445179</v>
      </c>
      <c r="N144" s="1" t="s">
        <v>125</v>
      </c>
      <c r="O144" s="1" t="s">
        <v>12</v>
      </c>
      <c r="P144" s="1" t="s">
        <v>126</v>
      </c>
      <c r="Q144" s="2">
        <v>3700</v>
      </c>
      <c r="R144" s="2">
        <v>3700</v>
      </c>
      <c r="S144" s="2">
        <f t="shared" si="26"/>
        <v>3.568201724066995</v>
      </c>
      <c r="T144" s="3">
        <v>43112.583333333299</v>
      </c>
    </row>
    <row r="145" spans="1:20" ht="14.4" customHeight="1" x14ac:dyDescent="0.3">
      <c r="A145" s="1" t="s">
        <v>117</v>
      </c>
      <c r="B145" s="1" t="s">
        <v>127</v>
      </c>
      <c r="C145" s="3">
        <v>43125.458333333299</v>
      </c>
      <c r="D145" s="2">
        <v>61</v>
      </c>
      <c r="E145" s="2">
        <v>42.4</v>
      </c>
      <c r="H145" s="2">
        <f t="shared" si="20"/>
        <v>1.7853298350107671</v>
      </c>
      <c r="I145" s="2">
        <f t="shared" si="21"/>
        <v>1.6273658565927327</v>
      </c>
      <c r="J145" s="2">
        <f t="shared" si="22"/>
        <v>48800</v>
      </c>
      <c r="K145" s="2">
        <f t="shared" si="23"/>
        <v>33920</v>
      </c>
      <c r="L145" s="2">
        <f t="shared" si="24"/>
        <v>4.6884198220027109</v>
      </c>
      <c r="M145" s="2">
        <f t="shared" si="25"/>
        <v>4.5304558435846758</v>
      </c>
      <c r="N145" s="1" t="s">
        <v>12</v>
      </c>
      <c r="O145" s="1" t="s">
        <v>12</v>
      </c>
      <c r="P145" s="1" t="s">
        <v>22</v>
      </c>
      <c r="Q145" s="2">
        <v>800</v>
      </c>
      <c r="R145" s="2">
        <v>800</v>
      </c>
      <c r="S145" s="2">
        <f t="shared" si="26"/>
        <v>2.9030899869919438</v>
      </c>
      <c r="T145" s="3">
        <v>43125.458333333299</v>
      </c>
    </row>
    <row r="146" spans="1:20" ht="14.4" customHeight="1" x14ac:dyDescent="0.3">
      <c r="A146" s="1" t="s">
        <v>117</v>
      </c>
      <c r="B146" s="1" t="s">
        <v>128</v>
      </c>
      <c r="C146" s="3">
        <v>43152.53125</v>
      </c>
      <c r="D146" s="2">
        <v>317.5</v>
      </c>
      <c r="E146" s="2">
        <v>240</v>
      </c>
      <c r="H146" s="2">
        <f t="shared" si="20"/>
        <v>2.5017437296279943</v>
      </c>
      <c r="I146" s="2">
        <f t="shared" si="21"/>
        <v>2.3802112417116059</v>
      </c>
      <c r="J146" s="2">
        <f t="shared" si="22"/>
        <v>635000.03174999997</v>
      </c>
      <c r="K146" s="2">
        <f t="shared" si="23"/>
        <v>480000.02399999998</v>
      </c>
      <c r="L146" s="2">
        <f t="shared" si="24"/>
        <v>5.8027737470066993</v>
      </c>
      <c r="M146" s="2">
        <f t="shared" si="25"/>
        <v>5.681241259090311</v>
      </c>
      <c r="N146" s="1" t="s">
        <v>129</v>
      </c>
      <c r="O146" s="1" t="s">
        <v>12</v>
      </c>
      <c r="P146" s="1" t="s">
        <v>12</v>
      </c>
      <c r="Q146" s="2">
        <v>2000.0001</v>
      </c>
      <c r="R146" s="2">
        <v>2000.0001</v>
      </c>
      <c r="S146" s="2">
        <f t="shared" si="26"/>
        <v>3.3010300173787046</v>
      </c>
      <c r="T146" s="3">
        <v>43152.53125</v>
      </c>
    </row>
    <row r="147" spans="1:20" ht="14.4" customHeight="1" x14ac:dyDescent="0.3">
      <c r="A147" s="1" t="s">
        <v>117</v>
      </c>
      <c r="B147" s="1" t="s">
        <v>130</v>
      </c>
      <c r="C147" s="3">
        <v>43157.416666666701</v>
      </c>
      <c r="D147" s="2">
        <v>174.4</v>
      </c>
      <c r="E147" s="2">
        <v>76.2</v>
      </c>
      <c r="H147" s="2">
        <f t="shared" si="20"/>
        <v>2.2415464805965484</v>
      </c>
      <c r="I147" s="2">
        <f t="shared" si="21"/>
        <v>1.8819549713396004</v>
      </c>
      <c r="J147" s="2">
        <f t="shared" si="22"/>
        <v>69760</v>
      </c>
      <c r="K147" s="2">
        <f t="shared" si="23"/>
        <v>30480</v>
      </c>
      <c r="L147" s="2">
        <f t="shared" si="24"/>
        <v>4.8436064719245104</v>
      </c>
      <c r="M147" s="2">
        <f t="shared" si="25"/>
        <v>4.4840149626675627</v>
      </c>
      <c r="N147" s="1" t="s">
        <v>12</v>
      </c>
      <c r="O147" s="1" t="s">
        <v>12</v>
      </c>
      <c r="P147" s="1" t="s">
        <v>12</v>
      </c>
      <c r="Q147" s="2">
        <v>400</v>
      </c>
      <c r="R147" s="2">
        <v>400</v>
      </c>
      <c r="S147" s="2">
        <f t="shared" si="26"/>
        <v>2.6020599913279625</v>
      </c>
      <c r="T147" s="3">
        <v>43157.416666666701</v>
      </c>
    </row>
    <row r="148" spans="1:20" ht="14.4" customHeight="1" x14ac:dyDescent="0.3">
      <c r="A148" s="1" t="s">
        <v>117</v>
      </c>
      <c r="B148" s="1" t="s">
        <v>131</v>
      </c>
      <c r="C148" s="3">
        <v>43168.5625</v>
      </c>
      <c r="D148" s="2">
        <v>134</v>
      </c>
      <c r="E148" s="2">
        <v>76.2</v>
      </c>
      <c r="H148" s="2">
        <f t="shared" si="20"/>
        <v>2.1271047983648077</v>
      </c>
      <c r="I148" s="2">
        <f t="shared" si="21"/>
        <v>1.8819549713396004</v>
      </c>
      <c r="J148" s="2">
        <f t="shared" si="22"/>
        <v>67000</v>
      </c>
      <c r="K148" s="2">
        <f t="shared" si="23"/>
        <v>38100</v>
      </c>
      <c r="L148" s="2">
        <f t="shared" si="24"/>
        <v>4.826074802700826</v>
      </c>
      <c r="M148" s="2">
        <f t="shared" si="25"/>
        <v>4.580924975675619</v>
      </c>
      <c r="N148" s="1" t="s">
        <v>132</v>
      </c>
      <c r="O148" s="1" t="s">
        <v>12</v>
      </c>
      <c r="P148" s="1" t="s">
        <v>12</v>
      </c>
      <c r="Q148" s="2">
        <v>500</v>
      </c>
      <c r="R148" s="2">
        <v>500</v>
      </c>
      <c r="S148" s="2">
        <f t="shared" si="26"/>
        <v>2.6989700043360187</v>
      </c>
      <c r="T148" s="3">
        <v>43168.5625</v>
      </c>
    </row>
    <row r="149" spans="1:20" ht="14.4" customHeight="1" x14ac:dyDescent="0.3">
      <c r="A149" s="1" t="s">
        <v>117</v>
      </c>
      <c r="B149" s="1" t="s">
        <v>133</v>
      </c>
      <c r="C149" s="3">
        <v>43181.572916666701</v>
      </c>
      <c r="D149" s="2">
        <v>254</v>
      </c>
      <c r="E149" s="2">
        <v>153</v>
      </c>
      <c r="H149" s="2">
        <f t="shared" si="20"/>
        <v>2.4048337166199381</v>
      </c>
      <c r="I149" s="2">
        <f t="shared" si="21"/>
        <v>2.1846914308175989</v>
      </c>
      <c r="J149" s="2">
        <f t="shared" si="22"/>
        <v>25400</v>
      </c>
      <c r="K149" s="2">
        <f t="shared" si="23"/>
        <v>15300</v>
      </c>
      <c r="L149" s="2">
        <f t="shared" si="24"/>
        <v>4.4048337166199385</v>
      </c>
      <c r="M149" s="2">
        <f t="shared" si="25"/>
        <v>4.1846914308175984</v>
      </c>
      <c r="N149" s="1" t="s">
        <v>134</v>
      </c>
      <c r="O149" s="1" t="s">
        <v>12</v>
      </c>
      <c r="P149" s="1" t="s">
        <v>12</v>
      </c>
      <c r="Q149" s="2">
        <v>100</v>
      </c>
      <c r="R149" s="2">
        <v>100</v>
      </c>
      <c r="S149" s="2">
        <f t="shared" si="26"/>
        <v>2</v>
      </c>
      <c r="T149" s="3">
        <v>43181.572916666701</v>
      </c>
    </row>
    <row r="150" spans="1:20" ht="14.4" customHeight="1" x14ac:dyDescent="0.3">
      <c r="A150" s="1" t="s">
        <v>117</v>
      </c>
      <c r="B150" s="1" t="s">
        <v>135</v>
      </c>
      <c r="C150" s="3">
        <v>43190.489583333299</v>
      </c>
      <c r="D150" s="4">
        <v>368</v>
      </c>
      <c r="E150" s="4">
        <v>66.599999999999994</v>
      </c>
      <c r="H150" s="2">
        <f t="shared" si="20"/>
        <v>2.5658478186735176</v>
      </c>
      <c r="I150" s="2">
        <f t="shared" si="21"/>
        <v>1.823474229170301</v>
      </c>
      <c r="J150" s="2">
        <f t="shared" si="22"/>
        <v>588800.0368</v>
      </c>
      <c r="K150" s="2">
        <f t="shared" si="23"/>
        <v>106560.00665999998</v>
      </c>
      <c r="L150" s="2">
        <f t="shared" si="24"/>
        <v>5.7699678284728471</v>
      </c>
      <c r="M150" s="2">
        <f t="shared" si="25"/>
        <v>5.0275942389696304</v>
      </c>
      <c r="N150" s="1" t="s">
        <v>136</v>
      </c>
      <c r="O150" s="1" t="s">
        <v>15</v>
      </c>
      <c r="P150" s="1" t="s">
        <v>126</v>
      </c>
      <c r="Q150" s="2">
        <v>1600.0001</v>
      </c>
      <c r="R150" s="2">
        <v>1600.0001</v>
      </c>
      <c r="S150" s="2">
        <f t="shared" si="26"/>
        <v>3.204120009799329</v>
      </c>
      <c r="T150" s="3">
        <v>43190.489583333299</v>
      </c>
    </row>
    <row r="151" spans="1:20" ht="14.4" customHeight="1" x14ac:dyDescent="0.3">
      <c r="A151" s="1" t="s">
        <v>117</v>
      </c>
      <c r="B151" s="1" t="s">
        <v>137</v>
      </c>
      <c r="C151" s="3">
        <v>43201.40625</v>
      </c>
      <c r="D151" s="2">
        <v>75.2</v>
      </c>
      <c r="E151" s="2">
        <v>30</v>
      </c>
      <c r="H151" s="2">
        <f t="shared" si="20"/>
        <v>1.8762178405916423</v>
      </c>
      <c r="I151" s="2">
        <f t="shared" si="21"/>
        <v>1.4771212547196624</v>
      </c>
      <c r="J151" s="2">
        <f t="shared" si="22"/>
        <v>37600</v>
      </c>
      <c r="K151" s="2">
        <f t="shared" si="23"/>
        <v>15000</v>
      </c>
      <c r="L151" s="2">
        <f t="shared" si="24"/>
        <v>4.5751878449276608</v>
      </c>
      <c r="M151" s="2">
        <f t="shared" si="25"/>
        <v>4.1760912590556813</v>
      </c>
      <c r="N151" s="1" t="s">
        <v>138</v>
      </c>
      <c r="O151" s="1" t="s">
        <v>12</v>
      </c>
      <c r="P151" s="1" t="s">
        <v>12</v>
      </c>
      <c r="Q151" s="2">
        <v>500</v>
      </c>
      <c r="R151" s="2">
        <v>500</v>
      </c>
      <c r="S151" s="2">
        <f t="shared" si="26"/>
        <v>2.6989700043360187</v>
      </c>
      <c r="T151" s="3">
        <v>43201.40625</v>
      </c>
    </row>
    <row r="152" spans="1:20" ht="14.4" customHeight="1" x14ac:dyDescent="0.3">
      <c r="A152" s="1" t="s">
        <v>139</v>
      </c>
      <c r="B152" s="1" t="s">
        <v>140</v>
      </c>
      <c r="C152" s="3">
        <v>43068.489583333299</v>
      </c>
      <c r="D152" s="2">
        <v>50.6</v>
      </c>
      <c r="E152" s="2">
        <v>12.7</v>
      </c>
      <c r="H152" s="2">
        <f t="shared" si="20"/>
        <v>1.7041505168397992</v>
      </c>
      <c r="I152" s="2">
        <f t="shared" si="21"/>
        <v>1.1038037209559568</v>
      </c>
      <c r="J152" s="2">
        <f t="shared" si="22"/>
        <v>15180</v>
      </c>
      <c r="K152" s="2">
        <f t="shared" si="23"/>
        <v>3810</v>
      </c>
      <c r="L152" s="2">
        <f t="shared" si="24"/>
        <v>4.1812717715594614</v>
      </c>
      <c r="M152" s="2">
        <f t="shared" si="25"/>
        <v>3.5809249756756194</v>
      </c>
      <c r="N152" s="1" t="s">
        <v>12</v>
      </c>
      <c r="O152" s="1" t="s">
        <v>12</v>
      </c>
      <c r="P152" s="1" t="s">
        <v>12</v>
      </c>
      <c r="Q152" s="2">
        <v>300</v>
      </c>
      <c r="R152" s="2">
        <v>300</v>
      </c>
      <c r="S152" s="2">
        <f t="shared" si="26"/>
        <v>2.4771212547196626</v>
      </c>
      <c r="T152" s="3">
        <v>43068.489583333299</v>
      </c>
    </row>
    <row r="153" spans="1:20" ht="14.4" customHeight="1" x14ac:dyDescent="0.3">
      <c r="A153" s="1" t="s">
        <v>139</v>
      </c>
      <c r="B153" s="1" t="s">
        <v>141</v>
      </c>
      <c r="C153" s="3">
        <v>43073.510416666701</v>
      </c>
      <c r="D153" s="2">
        <v>54.9</v>
      </c>
      <c r="E153" s="2">
        <v>10.5</v>
      </c>
      <c r="H153" s="2">
        <f t="shared" si="20"/>
        <v>1.7395723444500919</v>
      </c>
      <c r="I153" s="2">
        <f t="shared" si="21"/>
        <v>1.0211892990699381</v>
      </c>
      <c r="J153" s="2">
        <f t="shared" si="22"/>
        <v>5490</v>
      </c>
      <c r="K153" s="2">
        <f t="shared" si="23"/>
        <v>1050</v>
      </c>
      <c r="L153" s="2">
        <f t="shared" si="24"/>
        <v>3.7395723444500919</v>
      </c>
      <c r="M153" s="2">
        <f t="shared" si="25"/>
        <v>3.0211892990699383</v>
      </c>
      <c r="N153" s="1" t="s">
        <v>142</v>
      </c>
      <c r="O153" s="1" t="s">
        <v>15</v>
      </c>
      <c r="P153" s="1" t="s">
        <v>16</v>
      </c>
      <c r="Q153" s="2">
        <v>100</v>
      </c>
      <c r="R153" s="2">
        <v>100</v>
      </c>
      <c r="S153" s="2">
        <f t="shared" si="26"/>
        <v>2</v>
      </c>
      <c r="T153" s="3">
        <v>43073.510416666701</v>
      </c>
    </row>
    <row r="154" spans="1:20" ht="14.4" customHeight="1" x14ac:dyDescent="0.3">
      <c r="A154" s="1" t="s">
        <v>139</v>
      </c>
      <c r="B154" s="1" t="s">
        <v>143</v>
      </c>
      <c r="C154" s="3">
        <v>43088.5</v>
      </c>
      <c r="D154" s="2">
        <v>29.5</v>
      </c>
      <c r="E154" s="2">
        <v>16.5</v>
      </c>
      <c r="H154" s="2">
        <f t="shared" si="20"/>
        <v>1.469822015978163</v>
      </c>
      <c r="I154" s="2">
        <f t="shared" si="21"/>
        <v>1.2174839442139063</v>
      </c>
      <c r="J154" s="2">
        <f t="shared" si="22"/>
        <v>2950</v>
      </c>
      <c r="K154" s="2">
        <f t="shared" si="23"/>
        <v>1650</v>
      </c>
      <c r="L154" s="2">
        <f t="shared" si="24"/>
        <v>3.469822015978163</v>
      </c>
      <c r="M154" s="2">
        <f t="shared" si="25"/>
        <v>3.2174839442139063</v>
      </c>
      <c r="N154" s="1" t="s">
        <v>144</v>
      </c>
      <c r="O154" s="1" t="s">
        <v>15</v>
      </c>
      <c r="P154" s="1" t="s">
        <v>19</v>
      </c>
      <c r="Q154" s="2">
        <v>100</v>
      </c>
      <c r="R154" s="2">
        <v>100</v>
      </c>
      <c r="S154" s="2">
        <f t="shared" si="26"/>
        <v>2</v>
      </c>
      <c r="T154" s="3">
        <v>43088.5</v>
      </c>
    </row>
    <row r="155" spans="1:20" ht="14.4" customHeight="1" x14ac:dyDescent="0.3">
      <c r="A155" s="1" t="s">
        <v>139</v>
      </c>
      <c r="B155" s="1" t="s">
        <v>145</v>
      </c>
      <c r="C155" s="3">
        <v>43112.5</v>
      </c>
      <c r="F155" s="4">
        <v>2445</v>
      </c>
      <c r="G155" s="4">
        <v>225</v>
      </c>
      <c r="O155" s="1" t="s">
        <v>12</v>
      </c>
      <c r="P155" s="1" t="s">
        <v>12</v>
      </c>
    </row>
    <row r="156" spans="1:20" ht="14.4" customHeight="1" x14ac:dyDescent="0.3">
      <c r="A156" s="1" t="s">
        <v>139</v>
      </c>
      <c r="B156" s="1" t="s">
        <v>147</v>
      </c>
      <c r="C156" s="3">
        <v>43152.520833333299</v>
      </c>
      <c r="F156" s="4">
        <v>7872</v>
      </c>
      <c r="G156" s="4">
        <v>64.400000000000006</v>
      </c>
      <c r="O156" s="1" t="s">
        <v>12</v>
      </c>
      <c r="P156" s="1" t="s">
        <v>12</v>
      </c>
    </row>
    <row r="157" spans="1:20" ht="14.4" customHeight="1" x14ac:dyDescent="0.3">
      <c r="A157" s="1" t="s">
        <v>139</v>
      </c>
      <c r="B157" s="1" t="s">
        <v>149</v>
      </c>
      <c r="C157" s="3">
        <v>43157.395833333299</v>
      </c>
      <c r="F157" s="4">
        <v>1890</v>
      </c>
      <c r="G157" s="4">
        <v>55.7</v>
      </c>
      <c r="O157" s="1" t="s">
        <v>12</v>
      </c>
      <c r="P157" s="1" t="s">
        <v>12</v>
      </c>
    </row>
    <row r="158" spans="1:20" ht="14.4" customHeight="1" x14ac:dyDescent="0.3">
      <c r="A158" s="1" t="s">
        <v>139</v>
      </c>
      <c r="B158" s="1" t="s">
        <v>150</v>
      </c>
      <c r="C158" s="3">
        <v>43168.572916666701</v>
      </c>
      <c r="F158" s="4">
        <v>2700</v>
      </c>
      <c r="G158" s="4">
        <v>82.4</v>
      </c>
      <c r="O158" s="1" t="s">
        <v>12</v>
      </c>
      <c r="P158" s="1" t="s">
        <v>12</v>
      </c>
    </row>
    <row r="159" spans="1:20" ht="14.4" customHeight="1" x14ac:dyDescent="0.3">
      <c r="A159" s="1" t="s">
        <v>139</v>
      </c>
      <c r="B159" s="1" t="s">
        <v>152</v>
      </c>
      <c r="C159" s="3">
        <v>43190.479166666701</v>
      </c>
      <c r="D159" s="2">
        <v>133</v>
      </c>
      <c r="E159" s="2">
        <v>55.7</v>
      </c>
      <c r="H159" s="2">
        <f t="shared" si="20"/>
        <v>2.1238516409670858</v>
      </c>
      <c r="I159" s="2">
        <f t="shared" si="21"/>
        <v>1.7458551951737289</v>
      </c>
      <c r="J159" s="2">
        <f t="shared" si="22"/>
        <v>146300.01329999999</v>
      </c>
      <c r="K159" s="2">
        <f t="shared" si="23"/>
        <v>61270.005570000001</v>
      </c>
      <c r="L159" s="2">
        <f t="shared" si="24"/>
        <v>5.1652443656066254</v>
      </c>
      <c r="M159" s="2">
        <f t="shared" si="25"/>
        <v>4.7872479198132689</v>
      </c>
      <c r="N159" s="1" t="s">
        <v>153</v>
      </c>
      <c r="O159" s="1" t="s">
        <v>12</v>
      </c>
      <c r="P159" s="1" t="s">
        <v>12</v>
      </c>
      <c r="Q159" s="2">
        <v>1100.0001</v>
      </c>
      <c r="R159" s="2">
        <v>1100.0001</v>
      </c>
      <c r="S159" s="2">
        <f t="shared" si="26"/>
        <v>3.0413927246395396</v>
      </c>
      <c r="T159" s="3">
        <v>43190.479166666701</v>
      </c>
    </row>
  </sheetData>
  <sortState ref="A2:M159">
    <sortCondition ref="A2:A159"/>
    <sortCondition ref="C2:C159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G17" sqref="G17"/>
    </sheetView>
  </sheetViews>
  <sheetFormatPr defaultRowHeight="14.4" x14ac:dyDescent="0.3"/>
  <cols>
    <col min="7" max="7" width="29.5546875" customWidth="1"/>
    <col min="8" max="8" width="20.6640625" customWidth="1"/>
    <col min="9" max="9" width="17.33203125" customWidth="1"/>
    <col min="10" max="10" width="15.6640625" style="8" bestFit="1" customWidth="1"/>
    <col min="11" max="11" width="13.5546875" style="8" customWidth="1"/>
    <col min="12" max="12" width="17.88671875" style="8" customWidth="1"/>
  </cols>
  <sheetData>
    <row r="1" spans="1:13" x14ac:dyDescent="0.3">
      <c r="A1" t="s">
        <v>304</v>
      </c>
      <c r="B1" t="s">
        <v>307</v>
      </c>
      <c r="C1" t="s">
        <v>308</v>
      </c>
      <c r="D1" t="s">
        <v>309</v>
      </c>
      <c r="E1" t="s">
        <v>305</v>
      </c>
      <c r="F1" t="s">
        <v>306</v>
      </c>
      <c r="G1" t="s">
        <v>312</v>
      </c>
      <c r="H1" t="s">
        <v>313</v>
      </c>
      <c r="I1" t="s">
        <v>314</v>
      </c>
      <c r="J1" s="8" t="s">
        <v>310</v>
      </c>
      <c r="K1" s="8" t="s">
        <v>311</v>
      </c>
      <c r="L1" s="8" t="s">
        <v>315</v>
      </c>
    </row>
    <row r="2" spans="1:13" x14ac:dyDescent="0.3">
      <c r="A2" t="s">
        <v>174</v>
      </c>
      <c r="B2">
        <f>LOG10(300)</f>
        <v>2.4771212547196626</v>
      </c>
      <c r="C2">
        <f>LOG10(1300)</f>
        <v>3.1139433523068369</v>
      </c>
      <c r="D2">
        <f>LOG10(15000)</f>
        <v>4.1760912590556813</v>
      </c>
      <c r="E2">
        <v>1.6093</v>
      </c>
      <c r="F2">
        <v>-3.4700000000000002E-2</v>
      </c>
      <c r="G2">
        <f>(10^((B2*$E2)+($F2)))/1000000</f>
        <v>8.9481083710234357E-3</v>
      </c>
      <c r="H2">
        <f>(10^((C2*$E2)+($F2)))/1000000</f>
        <v>9.4747778669320964E-2</v>
      </c>
      <c r="I2">
        <f>(10^((D2*$E2)+($F2)))/1000000</f>
        <v>4.8515852072806034</v>
      </c>
      <c r="J2" s="8">
        <f>(G2/300)*1000000</f>
        <v>29.827027903411452</v>
      </c>
      <c r="K2" s="8">
        <f>(H2/1300)*1000000</f>
        <v>72.882906668708443</v>
      </c>
      <c r="L2" s="8">
        <f>(I2/15000)*1000000</f>
        <v>323.43901381870688</v>
      </c>
    </row>
    <row r="3" spans="1:13" x14ac:dyDescent="0.3">
      <c r="A3" t="s">
        <v>201</v>
      </c>
      <c r="B3">
        <f>LOG10(100)</f>
        <v>2</v>
      </c>
      <c r="C3">
        <f>LOG10(500)</f>
        <v>2.6989700043360187</v>
      </c>
      <c r="D3">
        <f>LOG10(5500)</f>
        <v>3.7403626894942437</v>
      </c>
      <c r="E3">
        <v>1.3171999999999999</v>
      </c>
      <c r="F3">
        <v>1.4891000000000001</v>
      </c>
      <c r="G3">
        <f>(10^((B3*$E3)+($F3)))/1000000</f>
        <v>1.3289235571266565E-2</v>
      </c>
      <c r="H3">
        <f>(10^((C3*$E3)+($F3)))/1000000</f>
        <v>0.11070909222220088</v>
      </c>
      <c r="I3">
        <f>(10^((D3*$E3)+($F3)))/1000000</f>
        <v>2.6055879350707163</v>
      </c>
      <c r="J3" s="8">
        <f>(G3/100)*1000000</f>
        <v>132.89235571266568</v>
      </c>
      <c r="K3" s="8">
        <f>(H3/500)*1000000</f>
        <v>221.41818444440176</v>
      </c>
      <c r="L3" s="8">
        <f>(I3/5500)*1000000</f>
        <v>473.74326092194843</v>
      </c>
    </row>
    <row r="4" spans="1:13" x14ac:dyDescent="0.3">
      <c r="A4" t="s">
        <v>10</v>
      </c>
      <c r="B4">
        <f>LOG10(100)</f>
        <v>2</v>
      </c>
      <c r="C4">
        <f>LOG10(400)</f>
        <v>2.6020599913279625</v>
      </c>
      <c r="D4">
        <f>LOG10(3000)</f>
        <v>3.4771212547196626</v>
      </c>
      <c r="E4">
        <v>1.5658000000000001</v>
      </c>
      <c r="F4">
        <v>0.55059999999999998</v>
      </c>
      <c r="G4">
        <f>(10^((B4*$E4)+($F4)))/1000000</f>
        <v>4.81060834147954E-3</v>
      </c>
      <c r="H4">
        <f>(10^((C4*$E4)+($F4)))/1000000</f>
        <v>4.2160478807470932E-2</v>
      </c>
      <c r="I4">
        <f>(10^((D4*$E4)+($F4)))/1000000</f>
        <v>0.98872715179916437</v>
      </c>
      <c r="J4" s="8">
        <f>(G4/100)*1000000</f>
        <v>48.1060834147954</v>
      </c>
      <c r="K4" s="8">
        <f>(H4/400)*1000000</f>
        <v>105.40119701867734</v>
      </c>
      <c r="L4" s="8">
        <f>(I4/3000)*1000000</f>
        <v>329.57571726638815</v>
      </c>
    </row>
    <row r="5" spans="1:13" x14ac:dyDescent="0.3">
      <c r="A5" t="s">
        <v>42</v>
      </c>
      <c r="B5">
        <f>LOG10(400)</f>
        <v>2.6020599913279625</v>
      </c>
      <c r="C5">
        <f>LOG10(3200)</f>
        <v>3.5051499783199058</v>
      </c>
      <c r="D5">
        <f>LOG10(18900)</f>
        <v>4.2764618041732438</v>
      </c>
      <c r="E5">
        <v>1.6093</v>
      </c>
      <c r="F5">
        <v>-3.4700000000000002E-2</v>
      </c>
      <c r="G5">
        <f>(10^((B5*$E5)+($F5)))/1000000</f>
        <v>1.421658035302825E-2</v>
      </c>
      <c r="H5">
        <f>(10^((C5*$E5)+($F5)))/1000000</f>
        <v>0.40377354433424406</v>
      </c>
      <c r="I5">
        <f>(10^((D5*$E5)+($F5)))/1000000</f>
        <v>7.0373634561544733</v>
      </c>
      <c r="J5" s="8">
        <f>(G5/400)*1000000</f>
        <v>35.541450882570622</v>
      </c>
      <c r="K5" s="8">
        <f>(H5/3200)*1000000</f>
        <v>126.17923260445127</v>
      </c>
      <c r="L5" s="8">
        <f>(I5/18900)*1000000</f>
        <v>372.347272812406</v>
      </c>
    </row>
    <row r="6" spans="1:13" x14ac:dyDescent="0.3">
      <c r="A6" t="s">
        <v>267</v>
      </c>
      <c r="B6">
        <f>LOG10(500)</f>
        <v>2.6989700043360187</v>
      </c>
      <c r="C6">
        <f>LOG10(11922)</f>
        <v>4.076349117493459</v>
      </c>
      <c r="D6">
        <f>LOG10(79039)</f>
        <v>4.8978414369283918</v>
      </c>
      <c r="E6">
        <v>1.3551</v>
      </c>
      <c r="F6">
        <v>0.72099999999999997</v>
      </c>
      <c r="G6">
        <f>(10^((B6*$E6)+($F6)))/1000000</f>
        <v>2.3898698639825293E-2</v>
      </c>
      <c r="H6">
        <f>(10^((C6*$E6)+($F6)))/1000000</f>
        <v>1.7573598061518592</v>
      </c>
      <c r="I6">
        <f>(10^((D6*$E6)+($F6)))/1000000</f>
        <v>22.806830304529086</v>
      </c>
      <c r="J6" s="8">
        <f>(G6/500)*1000000</f>
        <v>47.797397279650589</v>
      </c>
      <c r="K6" s="8">
        <f>(H6/11922)*1000000</f>
        <v>147.40478159300949</v>
      </c>
      <c r="L6" s="8">
        <f>(I6/79039)*1000000</f>
        <v>288.5516049612101</v>
      </c>
    </row>
    <row r="7" spans="1:13" x14ac:dyDescent="0.3">
      <c r="A7" t="s">
        <v>154</v>
      </c>
      <c r="B7">
        <f>LOG10(200)</f>
        <v>2.3010299956639813</v>
      </c>
      <c r="C7">
        <f>LOG10(1100)</f>
        <v>3.0413926851582249</v>
      </c>
      <c r="D7">
        <f>LOG10(5600)</f>
        <v>3.7481880270062002</v>
      </c>
      <c r="E7">
        <v>1.7301</v>
      </c>
      <c r="F7">
        <v>-0.16259999999999999</v>
      </c>
      <c r="G7">
        <f>(10^((B7*$E7)+($F7)))/1000000</f>
        <v>6.5828202357077325E-3</v>
      </c>
      <c r="H7">
        <f>(10^((C7*$E7)+($F7)))/1000000</f>
        <v>0.12569369247535267</v>
      </c>
      <c r="I7">
        <f>(10^((D7*$E7)+($F7)))/1000000</f>
        <v>2.0996171211273356</v>
      </c>
      <c r="J7" s="8">
        <f>(G7/200)*1000000</f>
        <v>32.914101178538658</v>
      </c>
      <c r="K7" s="8">
        <f>(H7/1100)*1000000</f>
        <v>114.26699315941151</v>
      </c>
      <c r="L7" s="8">
        <f>(I7/5600)*1000000</f>
        <v>374.93162877273846</v>
      </c>
    </row>
    <row r="8" spans="1:13" x14ac:dyDescent="0.3">
      <c r="A8" t="s">
        <v>222</v>
      </c>
      <c r="B8">
        <f>LOG10(500)</f>
        <v>2.6989700043360187</v>
      </c>
      <c r="C8">
        <f>LOG10(2300)</f>
        <v>3.3617278360175931</v>
      </c>
      <c r="D8">
        <f>LOG10(21400)</f>
        <v>4.330413773349191</v>
      </c>
      <c r="E8">
        <v>1.4968999999999999</v>
      </c>
      <c r="F8">
        <v>-0.21659999999999999</v>
      </c>
      <c r="G8">
        <f>(10^((B8*$E8)+($F8)))/1000000</f>
        <v>6.6602142413350399E-3</v>
      </c>
      <c r="H8">
        <f>(10^((C8*$E8)+($F8)))/1000000</f>
        <v>6.5398893090962085E-2</v>
      </c>
      <c r="I8">
        <f>(10^((D8*$E8)+($F8)))/1000000</f>
        <v>1.8433015035159288</v>
      </c>
      <c r="J8" s="8">
        <f>(G8/500)*1000000</f>
        <v>13.32042848267008</v>
      </c>
      <c r="K8" s="8">
        <f>(H8/2300)*1000000</f>
        <v>28.434301343896557</v>
      </c>
      <c r="L8" s="8">
        <f>(I8/21400)*1000000</f>
        <v>86.135584276445272</v>
      </c>
    </row>
    <row r="9" spans="1:13" s="7" customFormat="1" x14ac:dyDescent="0.3">
      <c r="A9" s="7" t="s">
        <v>71</v>
      </c>
      <c r="B9" s="7">
        <f>LOG10(100)</f>
        <v>2</v>
      </c>
      <c r="C9" s="7">
        <f>LOG10(800)</f>
        <v>2.9030899869919438</v>
      </c>
      <c r="D9" s="7">
        <f>LOG10(1100)</f>
        <v>3.0413926851582249</v>
      </c>
      <c r="E9" s="7">
        <v>1.8755999999999999</v>
      </c>
      <c r="F9" s="7">
        <v>-0.11799999999999999</v>
      </c>
      <c r="G9" s="7">
        <f>(10^((B9*$E9)+($F9)))/1000000</f>
        <v>4.2973428115368117E-3</v>
      </c>
      <c r="H9" s="7">
        <f>(10^((C9*$E9)+($F9)))/1000000</f>
        <v>0.21234184160586109</v>
      </c>
      <c r="I9" s="7">
        <f>(10^((D9*$E9)+($F9)))/1000000</f>
        <v>0.38586565102653192</v>
      </c>
      <c r="J9" s="9">
        <f>(G9/100)*1000000</f>
        <v>42.973428115368115</v>
      </c>
      <c r="K9" s="9">
        <f>(H9/2300)*1000000</f>
        <v>92.322539828635257</v>
      </c>
      <c r="L9" s="9">
        <f>(I9/1100)*1000000</f>
        <v>350.78695547866539</v>
      </c>
    </row>
    <row r="10" spans="1:13" x14ac:dyDescent="0.3">
      <c r="A10" t="s">
        <v>97</v>
      </c>
      <c r="B10">
        <f>LOG10(200)</f>
        <v>2.3010299956639813</v>
      </c>
      <c r="C10">
        <f>LOG10(1100)</f>
        <v>3.0413926851582249</v>
      </c>
      <c r="D10">
        <f>LOG10(20000)</f>
        <v>4.3010299956639813</v>
      </c>
      <c r="E10">
        <v>1.5847</v>
      </c>
      <c r="F10">
        <v>0.1076</v>
      </c>
      <c r="G10">
        <f>(10^((B10*$E10)+($F10)))/1000000</f>
        <v>5.6759980048574051E-3</v>
      </c>
      <c r="H10">
        <f>(10^((C10*$E10)+($F10)))/1000000</f>
        <v>8.4585318347722468E-2</v>
      </c>
      <c r="I10">
        <f>(10^((D10*$E10)+($F10)))/1000000</f>
        <v>8.3838255724195072</v>
      </c>
      <c r="J10" s="8">
        <f>(G10/200)*1000000</f>
        <v>28.379990024287025</v>
      </c>
      <c r="K10" s="8">
        <f>(H10/1100)*1000000</f>
        <v>76.895743952474973</v>
      </c>
      <c r="L10" s="8">
        <f>(I10/20000)*1000000</f>
        <v>419.19127862097537</v>
      </c>
    </row>
    <row r="11" spans="1:13" x14ac:dyDescent="0.3">
      <c r="A11" t="s">
        <v>243</v>
      </c>
      <c r="B11">
        <f>LOG10(200)</f>
        <v>2.3010299956639813</v>
      </c>
      <c r="C11">
        <f>LOG10(900)</f>
        <v>2.9542425094393248</v>
      </c>
      <c r="D11">
        <f>LOG10(5000)</f>
        <v>3.6989700043360187</v>
      </c>
      <c r="E11">
        <v>1.1779999999999999</v>
      </c>
      <c r="F11">
        <v>1.0516000000000001</v>
      </c>
      <c r="G11">
        <f>(10^((B11*$E11)+($F11)))/1000000</f>
        <v>5.7838009051183635E-3</v>
      </c>
      <c r="H11">
        <f>(10^((C11*$E11)+($F11)))/1000000</f>
        <v>3.4017130501321546E-2</v>
      </c>
      <c r="I11">
        <f>(10^((D11*$E11)+($F11)))/1000000</f>
        <v>0.25644052959522251</v>
      </c>
      <c r="J11" s="8">
        <f>(G11/200)*1000000</f>
        <v>28.919004525591816</v>
      </c>
      <c r="K11" s="8">
        <f>(H11/900)*1000000</f>
        <v>37.796811668135049</v>
      </c>
      <c r="L11" s="8">
        <f>(I11/5000)*1000000</f>
        <v>51.288105919044504</v>
      </c>
    </row>
    <row r="12" spans="1:13" x14ac:dyDescent="0.3">
      <c r="A12" t="s">
        <v>117</v>
      </c>
      <c r="B12">
        <f>LOG10(100)</f>
        <v>2</v>
      </c>
      <c r="C12">
        <f>LOG10(800)</f>
        <v>2.9030899869919438</v>
      </c>
      <c r="D12">
        <f>LOG10(6500)</f>
        <v>3.8129133566428557</v>
      </c>
      <c r="E12">
        <v>1.4371</v>
      </c>
      <c r="F12">
        <v>0.91900000000000004</v>
      </c>
      <c r="G12">
        <f>(10^((B12*$E12)+($F12)))/1000000</f>
        <v>6.2115502083244303E-3</v>
      </c>
      <c r="H12">
        <f>(10^((C12*$E12)+($F12)))/1000000</f>
        <v>0.12331917774111688</v>
      </c>
      <c r="I12">
        <f>(10^((D12*$E12)+($F12)))/1000000</f>
        <v>2.5034434454720138</v>
      </c>
      <c r="J12" s="8">
        <f>(G12/100)*1000000</f>
        <v>62.115502083244309</v>
      </c>
      <c r="K12" s="8">
        <f>(H12/800)*1000000</f>
        <v>154.14897217639611</v>
      </c>
      <c r="L12" s="8">
        <f>(I12/6500)*1000000</f>
        <v>385.1451454572329</v>
      </c>
      <c r="M12" t="s">
        <v>316</v>
      </c>
    </row>
    <row r="13" spans="1:13" s="10" customFormat="1" x14ac:dyDescent="0.3">
      <c r="A13" s="10" t="s">
        <v>317</v>
      </c>
      <c r="B13" s="10">
        <f>LOG10(100)</f>
        <v>2</v>
      </c>
      <c r="C13" s="10">
        <f>LOG10(800)</f>
        <v>2.9030899869919438</v>
      </c>
      <c r="D13" s="10">
        <f>LOG10(6500)</f>
        <v>3.8129133566428557</v>
      </c>
      <c r="E13" s="10">
        <v>1.4802</v>
      </c>
      <c r="F13" s="10">
        <v>0.61670000000000003</v>
      </c>
      <c r="G13" s="10">
        <f>(10^((B13*$E13)+($F13)))/1000000</f>
        <v>3.776591401452659E-3</v>
      </c>
      <c r="H13" s="10">
        <f>(10^((C13*$E13)+($F13)))/1000000</f>
        <v>8.200754269844554E-2</v>
      </c>
      <c r="I13" s="10">
        <f>(10^((D13*$E13)+($F13)))/1000000</f>
        <v>1.8221089884607011</v>
      </c>
      <c r="J13" s="11">
        <f>(G13/100)*1000000</f>
        <v>37.765914014526587</v>
      </c>
      <c r="K13" s="11">
        <f>(H13/800)*1000000</f>
        <v>102.50942837305692</v>
      </c>
      <c r="L13" s="11">
        <f>(I13/7000)*1000000</f>
        <v>260.30128406581446</v>
      </c>
    </row>
    <row r="19" spans="9:9" x14ac:dyDescent="0.3">
      <c r="I19" s="6"/>
    </row>
  </sheetData>
  <pageMargins left="0.7" right="0.7" top="0.75" bottom="0.75" header="0.3" footer="0.3"/>
  <pageSetup orientation="portrait" r:id="rId1"/>
  <ignoredErrors>
    <ignoredError sqref="B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FlowGrabJoin</vt:lpstr>
      <vt:lpstr>FlowGrabJoin  GRAPH (2)</vt:lpstr>
      <vt:lpstr>Sheet5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2018-06-15T17:34:15Z</dcterms:created>
  <dcterms:modified xsi:type="dcterms:W3CDTF">2018-07-19T21:15:38Z</dcterms:modified>
</cp:coreProperties>
</file>